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c35401884b886a9/Desktop/"/>
    </mc:Choice>
  </mc:AlternateContent>
  <xr:revisionPtr revIDLastSave="46" documentId="8_{2B218870-5D06-41AB-9316-BF39B544F4F8}" xr6:coauthVersionLast="47" xr6:coauthVersionMax="47" xr10:uidLastSave="{3112F9EA-6681-4C8D-AF50-9A5FCEDE4631}"/>
  <bookViews>
    <workbookView xWindow="-120" yWindow="-120" windowWidth="29040" windowHeight="15840" tabRatio="787" activeTab="1" xr2:uid="{9A867F26-975B-459E-B2C2-8BAB0B976CCD}"/>
  </bookViews>
  <sheets>
    <sheet name="Calculate" sheetId="16" r:id="rId1"/>
    <sheet name="Wiring Diagram" sheetId="17" r:id="rId2"/>
    <sheet name="Batteries" sheetId="18" r:id="rId3"/>
  </sheets>
  <definedNames>
    <definedName name="_AlternatorChargeHours">#REF!</definedName>
    <definedName name="_AlternatorChargingAmps">#REF!</definedName>
    <definedName name="_AlternatorChargingHours">#REF!</definedName>
    <definedName name="_availableWh">Calculate!$K$23</definedName>
    <definedName name="_BatteryEfficiency">Calculate!$F$24</definedName>
    <definedName name="_BatteryVoltage">Calculate!$F$22</definedName>
    <definedName name="_CellAh">Calculate!$F$23</definedName>
    <definedName name="_DailyWattsConsumption">Calculate!$F$20</definedName>
    <definedName name="_DailyWattsConsuption">Calculate!$F$20</definedName>
    <definedName name="_DaysAutonomous">Calculate!#REF!</definedName>
    <definedName name="_DaysAutonomy">Calculate!$F$26</definedName>
    <definedName name="_InverterEfficiency">Calculate!$F$27</definedName>
    <definedName name="_InverterMaxAmps">Calculate!$M$17</definedName>
    <definedName name="_InverterWatts">Calculate!$F$28</definedName>
    <definedName name="_MPPTcontrollerAmps">Calculate!$L$20</definedName>
    <definedName name="_PanelsRoundedUpWatts">Calculate!$O$19</definedName>
    <definedName name="_PeakLoad">Calculate!$C$20</definedName>
    <definedName name="_ResultsBatteryAh">Calculate!$L$13</definedName>
    <definedName name="_ResultsBatteryWh">Calculate!$L$12</definedName>
    <definedName name="_ResultsInverterW">Calculate!$L$16</definedName>
    <definedName name="_ResultsSolarPanelWatts">Calculate!$L$19</definedName>
    <definedName name="_ShorePowerChargeHours">#REF!</definedName>
    <definedName name="_ShorePowerChargingAmps">#REF!</definedName>
    <definedName name="_SunHoursPerDay">Calculate!$F$25</definedName>
    <definedName name="_WhFor4Cell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" i="16" l="1"/>
  <c r="L16" i="16"/>
  <c r="O16" i="16" s="1"/>
  <c r="F19" i="16"/>
  <c r="F11" i="16"/>
  <c r="F12" i="16"/>
  <c r="F13" i="16"/>
  <c r="F14" i="16"/>
  <c r="F15" i="16"/>
  <c r="F16" i="16"/>
  <c r="F17" i="16"/>
  <c r="F18" i="16"/>
  <c r="AS15" i="17"/>
  <c r="AV23" i="17"/>
  <c r="C20" i="16"/>
  <c r="F10" i="16"/>
  <c r="BJ11" i="17" l="1"/>
  <c r="F20" i="16"/>
  <c r="L12" i="16" s="1"/>
  <c r="L14" i="16" s="1"/>
  <c r="M17" i="16"/>
  <c r="AI27" i="17" s="1"/>
  <c r="O12" i="16" l="1"/>
  <c r="L19" i="16" l="1"/>
  <c r="L13" i="16"/>
  <c r="O13" i="16" s="1"/>
  <c r="AV19" i="17"/>
  <c r="L20" i="16" l="1"/>
  <c r="Z10" i="17" s="1"/>
  <c r="O19" i="16"/>
  <c r="B2" i="17" s="1"/>
  <c r="B7" i="17" l="1"/>
  <c r="B6" i="17"/>
  <c r="AF17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Benny Sutton</author>
  </authors>
  <commentList>
    <comment ref="I1" authorId="0" shapeId="0" xr:uid="{F2909C1B-4094-457A-8C8E-961BD8ADB0D7}">
      <text>
        <r>
          <rPr>
            <b/>
            <sz val="9"/>
            <color indexed="81"/>
            <rFont val="Tahoma"/>
            <family val="2"/>
          </rPr>
          <t>Version 1.0
www.StylePunk.co.uk
StylePunk Solar
23/3/2020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7EE26DFB-2C97-486F-98AB-EA8F58692EBE}">
      <text>
        <r>
          <rPr>
            <b/>
            <sz val="9"/>
            <color indexed="81"/>
            <rFont val="Tahoma"/>
            <family val="2"/>
          </rPr>
          <t>Device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 shapeId="0" xr:uid="{88A3E819-C0C3-4C59-9EBC-EC2E9026BDE8}">
      <text>
        <r>
          <rPr>
            <b/>
            <sz val="9"/>
            <color indexed="81"/>
            <rFont val="Tahoma"/>
            <family val="2"/>
          </rPr>
          <t>Device power consumption in Watts - consult the device's manual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" authorId="0" shapeId="0" xr:uid="{D71E756D-9B61-42A9-8D24-681CEBD6B749}">
      <text>
        <r>
          <rPr>
            <b/>
            <sz val="9"/>
            <color indexed="81"/>
            <rFont val="Tahoma"/>
            <family val="2"/>
          </rPr>
          <t>how long will this device be switched on per day?</t>
        </r>
      </text>
    </comment>
    <comment ref="E9" authorId="0" shapeId="0" xr:uid="{2CA82424-9629-406F-9A88-EB2815ED89AF}">
      <text>
        <r>
          <rPr>
            <b/>
            <sz val="9"/>
            <color indexed="81"/>
            <rFont val="Tahoma"/>
            <family val="2"/>
          </rPr>
          <t xml:space="preserve">You only require an inverter for mains appliances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" authorId="0" shapeId="0" xr:uid="{4BF417BF-3ED4-42D2-95A5-61FE9E83A084}">
      <text>
        <r>
          <rPr>
            <b/>
            <sz val="9"/>
            <color indexed="81"/>
            <rFont val="Tahoma"/>
            <family val="2"/>
          </rPr>
          <t>How many watts this device would consume per day for the run time expected
DO NOT EDIT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" authorId="0" shapeId="0" xr:uid="{3D4EA228-54BE-4E19-936B-93C1B38EFC54}">
      <text>
        <r>
          <rPr>
            <b/>
            <sz val="9"/>
            <color indexed="81"/>
            <rFont val="Tahoma"/>
            <family val="2"/>
          </rPr>
          <t>Daily power consumption in watts (allowing for battery efficiency)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6" authorId="0" shapeId="0" xr:uid="{85672BDE-9B3E-46D1-8D8D-E4CA79E46C03}">
      <text>
        <r>
          <rPr>
            <b/>
            <sz val="9"/>
            <color indexed="81"/>
            <rFont val="Tahoma"/>
            <family val="2"/>
          </rPr>
          <t>Inverter wattage allowing for efficiency, rounded up to next 1000 watt size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9" authorId="0" shapeId="0" xr:uid="{D4E58778-C62F-4914-886F-7FA47AF7DC99}">
      <text>
        <r>
          <rPr>
            <b/>
            <sz val="9"/>
            <color indexed="81"/>
            <rFont val="Tahoma"/>
            <family val="2"/>
          </rPr>
          <t>The total watts of the panel array required to charge the battery bank within the number of sun hours per day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" authorId="0" shapeId="0" xr:uid="{77957093-054D-4477-B21D-B8F0CC61ED88}">
      <text>
        <r>
          <rPr>
            <b/>
            <sz val="9"/>
            <color indexed="81"/>
            <rFont val="Tahoma"/>
            <family val="2"/>
          </rPr>
          <t>The total wattage if you ran all your devices ay once
DO NOT EDIT</t>
        </r>
      </text>
    </comment>
    <comment ref="F20" authorId="0" shapeId="0" xr:uid="{594AB4E8-037C-4BBF-A958-7DCA4BDE7496}">
      <text>
        <r>
          <rPr>
            <sz val="9"/>
            <color indexed="81"/>
            <rFont val="Tahoma"/>
            <family val="2"/>
          </rPr>
          <t>The total Kilowatt hours you will consume over a day
DO NOT EDIT</t>
        </r>
      </text>
    </comment>
    <comment ref="F22" authorId="0" shapeId="0" xr:uid="{E101D9D3-370A-4545-ABC1-7A3A09A4CA18}">
      <text>
        <r>
          <rPr>
            <b/>
            <sz val="9"/>
            <color indexed="81"/>
            <rFont val="Tahoma"/>
            <family val="2"/>
          </rPr>
          <t xml:space="preserve">The nominal voltage of a 12V LiFePo made up from 4 x 3.2V cells is 12.8 volts 
The nominal voltage of a 24V LiFePo (8 x 3.2V) is 27.2 volts
 </t>
        </r>
      </text>
    </comment>
    <comment ref="F23" authorId="0" shapeId="0" xr:uid="{EC838DE2-D114-42A6-87F4-191D3EE6DB43}">
      <text>
        <r>
          <rPr>
            <b/>
            <sz val="9"/>
            <color indexed="81"/>
            <rFont val="Tahoma"/>
            <family val="2"/>
          </rPr>
          <t>how much amperage a battery can provide for exactly one hour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0" shapeId="0" xr:uid="{0D116FE0-517A-41FB-9AEC-D007A071B0BB}">
      <text>
        <r>
          <rPr>
            <b/>
            <sz val="9"/>
            <color indexed="81"/>
            <rFont val="Tahoma"/>
            <family val="2"/>
          </rPr>
          <t>90% is typical for LiFePo charge/discharge, less if you cycle from 10% to 90% (to prolong battery life)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" authorId="0" shapeId="0" xr:uid="{7E26092B-162D-4486-95C3-78E39B724B03}">
      <text>
        <r>
          <rPr>
            <b/>
            <sz val="9"/>
            <color indexed="81"/>
            <rFont val="Tahoma"/>
            <family val="2"/>
          </rPr>
          <t>you can look up how many hours of sun you get per day for your location and time of year. 5.8 is a good figure for UK (52N, Summer)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0" shapeId="0" xr:uid="{F61F61ED-00A9-48F7-9AB6-779FDC49AA84}">
      <text>
        <r>
          <rPr>
            <b/>
            <sz val="9"/>
            <color indexed="81"/>
            <rFont val="Tahoma"/>
            <family val="2"/>
          </rPr>
          <t>no inverter is 100% efficient so you need a bigger one to allow for losses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Benny Sutton</author>
  </authors>
  <commentList>
    <comment ref="AJ14" authorId="0" shapeId="0" xr:uid="{391AABC4-875B-4DDA-AFB5-849C03231449}">
      <text>
        <r>
          <rPr>
            <b/>
            <sz val="9"/>
            <color indexed="81"/>
            <rFont val="Tahoma"/>
            <family val="2"/>
          </rPr>
          <t>Blue Sea DC Hub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<sst xmlns="http://schemas.openxmlformats.org/spreadsheetml/2006/main" count="109" uniqueCount="82">
  <si>
    <t>internet</t>
  </si>
  <si>
    <t>microwave</t>
  </si>
  <si>
    <t>Description</t>
  </si>
  <si>
    <t>Watts</t>
  </si>
  <si>
    <t>small fridge</t>
  </si>
  <si>
    <t>phones</t>
  </si>
  <si>
    <t>tablets</t>
  </si>
  <si>
    <t>LED lights</t>
  </si>
  <si>
    <t>TV / audio</t>
  </si>
  <si>
    <t>CPAP machine</t>
  </si>
  <si>
    <t>item  09</t>
  </si>
  <si>
    <t>item  10</t>
  </si>
  <si>
    <t>Wh</t>
  </si>
  <si>
    <t>V</t>
  </si>
  <si>
    <t>%</t>
  </si>
  <si>
    <t>Ah</t>
  </si>
  <si>
    <t>Hr</t>
  </si>
  <si>
    <t>Solar Panel</t>
  </si>
  <si>
    <t>MPPT charge controllor</t>
  </si>
  <si>
    <t>PV monitor</t>
  </si>
  <si>
    <t>Battery</t>
  </si>
  <si>
    <t>shunt</t>
  </si>
  <si>
    <t>Charger</t>
  </si>
  <si>
    <t>Shore Power</t>
  </si>
  <si>
    <t>or</t>
  </si>
  <si>
    <t>Generator</t>
  </si>
  <si>
    <t>(optional)</t>
  </si>
  <si>
    <t>MC4 connectors</t>
  </si>
  <si>
    <t>PV disconnect</t>
  </si>
  <si>
    <t>External Equipment (power sources)</t>
  </si>
  <si>
    <t>Battery disconnect</t>
  </si>
  <si>
    <t>Consumer unit</t>
  </si>
  <si>
    <t>Loads</t>
  </si>
  <si>
    <t>Storage</t>
  </si>
  <si>
    <t>Distribution</t>
  </si>
  <si>
    <t>Circuits</t>
  </si>
  <si>
    <t>Inverter efficiency</t>
  </si>
  <si>
    <t>Devices</t>
  </si>
  <si>
    <t>Inverter</t>
  </si>
  <si>
    <t>Off-grid camper electrical system calculator</t>
  </si>
  <si>
    <t>BMS</t>
  </si>
  <si>
    <t>How many sun hours per day do you get at your location?</t>
  </si>
  <si>
    <t>work your way down the page</t>
  </si>
  <si>
    <t>Results</t>
  </si>
  <si>
    <t>Watt</t>
  </si>
  <si>
    <t>DO NOT edit any other cells</t>
  </si>
  <si>
    <t>Solar Panels</t>
  </si>
  <si>
    <t>Voltage</t>
  </si>
  <si>
    <t>12V DC Hub</t>
  </si>
  <si>
    <t>Battery Bank</t>
  </si>
  <si>
    <t>watt panels</t>
  </si>
  <si>
    <t>use either…</t>
  </si>
  <si>
    <t>LIVE BUSBAR</t>
  </si>
  <si>
    <t>NEGATIVE BUSBAR</t>
  </si>
  <si>
    <t>DC/DC</t>
  </si>
  <si>
    <t>Alternator</t>
  </si>
  <si>
    <t>full sine wave</t>
  </si>
  <si>
    <t>this calculator is provided 'as is' - use at your own risk!</t>
  </si>
  <si>
    <t>PV in</t>
  </si>
  <si>
    <t>LOAD out</t>
  </si>
  <si>
    <t>UK/EU stock</t>
  </si>
  <si>
    <t>Looking for A Grade LifePO4 cells to build a battery bank?</t>
  </si>
  <si>
    <t>Control Equipment (DC)</t>
  </si>
  <si>
    <t>How many days autonomy do you want off-grid?</t>
  </si>
  <si>
    <t>day</t>
  </si>
  <si>
    <t>max amps</t>
  </si>
  <si>
    <t>A</t>
  </si>
  <si>
    <t>Use this calculator to determine battery and solar panel sizes</t>
  </si>
  <si>
    <t>fill in the values inside the YELLOW cells</t>
  </si>
  <si>
    <t>mouseover the little red triangles to see tooltips</t>
  </si>
  <si>
    <t>Enter the electrical power requirements of your appliances/devices</t>
  </si>
  <si>
    <t>click here and we'll build it for you!</t>
  </si>
  <si>
    <t>click here to buy LiFePO batteries</t>
  </si>
  <si>
    <t>W</t>
  </si>
  <si>
    <t xml:space="preserve"> </t>
  </si>
  <si>
    <t>Hr/Day</t>
  </si>
  <si>
    <t>Wh/Day</t>
  </si>
  <si>
    <t>Wh actual</t>
  </si>
  <si>
    <t>Battery Voltage</t>
  </si>
  <si>
    <t>Battery Amp Hours</t>
  </si>
  <si>
    <t>Battery Efficiency</t>
  </si>
  <si>
    <t>Amp MPPT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</si>
</sst>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u/>
      <sz val="28"/>
      <color theme="1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rgb="FF42DE4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ck">
        <color theme="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rgb="FFB2B2B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0" fillId="0" borderId="15" applyNumberFormat="0" applyFill="0" applyAlignment="0" applyProtection="0"/>
    <xf numFmtId="164" fontId="13" fillId="4" borderId="16">
      <alignment horizontal="right"/>
    </xf>
    <xf numFmtId="0" fontId="4" fillId="5" borderId="0" applyNumberFormat="0" applyBorder="0" applyAlignment="0" applyProtection="0"/>
    <xf numFmtId="0" fontId="12" fillId="0" borderId="0" applyNumberFormat="0" applyFill="0" applyBorder="0" applyAlignment="0" applyProtection="0"/>
    <xf numFmtId="3" fontId="2" fillId="6" borderId="2"/>
    <xf numFmtId="0" fontId="14" fillId="11" borderId="0" applyNumberFormat="0" applyBorder="0" applyAlignment="0" applyProtection="0"/>
    <xf numFmtId="0" fontId="2" fillId="16" borderId="17" applyNumberFormat="0" applyFont="0" applyAlignment="0" applyProtection="0"/>
    <xf numFmtId="0" fontId="2" fillId="18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0" fillId="0" borderId="0" xfId="0" applyBorder="1"/>
    <xf numFmtId="0" fontId="1" fillId="0" borderId="0" xfId="0" applyFont="1" applyBorder="1"/>
    <xf numFmtId="0" fontId="10" fillId="0" borderId="15" xfId="1"/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3" xfId="0" applyBorder="1" applyProtection="1">
      <protection locked="0"/>
    </xf>
    <xf numFmtId="0" fontId="8" fillId="0" borderId="0" xfId="0" applyFont="1" applyProtection="1">
      <protection locked="0"/>
    </xf>
    <xf numFmtId="164" fontId="8" fillId="0" borderId="0" xfId="0" applyNumberFormat="1" applyFont="1" applyProtection="1">
      <protection locked="0"/>
    </xf>
    <xf numFmtId="0" fontId="8" fillId="0" borderId="6" xfId="0" applyFont="1" applyBorder="1" applyProtection="1">
      <protection locked="0"/>
    </xf>
    <xf numFmtId="164" fontId="8" fillId="0" borderId="0" xfId="0" applyNumberFormat="1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0" xfId="0" applyFont="1" applyBorder="1" applyProtection="1">
      <protection locked="0"/>
    </xf>
    <xf numFmtId="0" fontId="6" fillId="0" borderId="14" xfId="0" applyFont="1" applyBorder="1" applyProtection="1">
      <protection locked="0"/>
    </xf>
    <xf numFmtId="0" fontId="9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0" fillId="8" borderId="0" xfId="0" applyFill="1" applyProtection="1">
      <protection locked="0"/>
    </xf>
    <xf numFmtId="0" fontId="4" fillId="5" borderId="11" xfId="3" applyBorder="1" applyProtection="1">
      <protection locked="0"/>
    </xf>
    <xf numFmtId="0" fontId="4" fillId="5" borderId="12" xfId="3" applyBorder="1" applyProtection="1">
      <protection locked="0"/>
    </xf>
    <xf numFmtId="0" fontId="4" fillId="5" borderId="13" xfId="3" applyBorder="1" applyProtection="1">
      <protection locked="0"/>
    </xf>
    <xf numFmtId="0" fontId="4" fillId="5" borderId="3" xfId="3" applyBorder="1" applyProtection="1">
      <protection locked="0"/>
    </xf>
    <xf numFmtId="0" fontId="4" fillId="5" borderId="4" xfId="3" applyBorder="1" applyProtection="1">
      <protection locked="0"/>
    </xf>
    <xf numFmtId="0" fontId="4" fillId="5" borderId="5" xfId="3" applyBorder="1" applyProtection="1">
      <protection locked="0"/>
    </xf>
    <xf numFmtId="0" fontId="4" fillId="5" borderId="8" xfId="3" applyBorder="1" applyProtection="1">
      <protection locked="0"/>
    </xf>
    <xf numFmtId="0" fontId="4" fillId="5" borderId="9" xfId="3" applyBorder="1" applyProtection="1">
      <protection locked="0"/>
    </xf>
    <xf numFmtId="164" fontId="0" fillId="0" borderId="0" xfId="0" applyNumberFormat="1" applyBorder="1" applyProtection="1">
      <protection locked="0"/>
    </xf>
    <xf numFmtId="0" fontId="6" fillId="0" borderId="0" xfId="0" applyFont="1" applyProtection="1">
      <protection locked="0"/>
    </xf>
    <xf numFmtId="0" fontId="6" fillId="0" borderId="6" xfId="0" applyFont="1" applyBorder="1" applyProtection="1">
      <protection locked="0"/>
    </xf>
    <xf numFmtId="0" fontId="12" fillId="0" borderId="0" xfId="4" applyProtection="1">
      <protection locked="0"/>
    </xf>
    <xf numFmtId="0" fontId="0" fillId="10" borderId="0" xfId="0" applyFill="1" applyProtection="1">
      <protection locked="0"/>
    </xf>
    <xf numFmtId="0" fontId="0" fillId="10" borderId="0" xfId="0" applyFill="1" applyBorder="1" applyProtection="1">
      <protection locked="0"/>
    </xf>
    <xf numFmtId="0" fontId="0" fillId="12" borderId="0" xfId="0" applyFill="1" applyProtection="1">
      <protection locked="0"/>
    </xf>
    <xf numFmtId="0" fontId="10" fillId="3" borderId="15" xfId="1" applyFill="1" applyProtection="1">
      <protection locked="0"/>
    </xf>
    <xf numFmtId="0" fontId="10" fillId="7" borderId="15" xfId="1" applyFill="1" applyProtection="1">
      <protection locked="0"/>
    </xf>
    <xf numFmtId="0" fontId="10" fillId="10" borderId="15" xfId="1" applyFill="1" applyProtection="1">
      <protection locked="0"/>
    </xf>
    <xf numFmtId="0" fontId="10" fillId="9" borderId="15" xfId="1" applyFill="1" applyProtection="1">
      <protection locked="0"/>
    </xf>
    <xf numFmtId="0" fontId="10" fillId="13" borderId="15" xfId="1" applyFill="1" applyProtection="1">
      <protection locked="0"/>
    </xf>
    <xf numFmtId="0" fontId="10" fillId="0" borderId="15" xfId="1" applyProtection="1">
      <protection locked="0"/>
    </xf>
    <xf numFmtId="0" fontId="15" fillId="0" borderId="0" xfId="0" applyFont="1" applyProtection="1">
      <protection locked="0"/>
    </xf>
    <xf numFmtId="0" fontId="0" fillId="15" borderId="0" xfId="0" applyFill="1"/>
    <xf numFmtId="0" fontId="0" fillId="0" borderId="1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/>
    <xf numFmtId="0" fontId="20" fillId="0" borderId="0" xfId="0" applyFont="1"/>
    <xf numFmtId="0" fontId="4" fillId="5" borderId="0" xfId="3"/>
    <xf numFmtId="0" fontId="21" fillId="18" borderId="0" xfId="8" applyFont="1"/>
    <xf numFmtId="0" fontId="21" fillId="0" borderId="0" xfId="0" applyFont="1"/>
    <xf numFmtId="0" fontId="22" fillId="0" borderId="0" xfId="0" applyFont="1"/>
    <xf numFmtId="0" fontId="23" fillId="5" borderId="0" xfId="3" applyFont="1"/>
    <xf numFmtId="0" fontId="0" fillId="12" borderId="0" xfId="0" applyFill="1"/>
    <xf numFmtId="0" fontId="21" fillId="12" borderId="0" xfId="0" applyFont="1" applyFill="1"/>
    <xf numFmtId="0" fontId="0" fillId="0" borderId="0" xfId="0"/>
    <xf numFmtId="0" fontId="26" fillId="0" borderId="0" xfId="0" applyFont="1"/>
    <xf numFmtId="0" fontId="27" fillId="0" borderId="1" xfId="0" applyFont="1" applyBorder="1"/>
    <xf numFmtId="0" fontId="28" fillId="0" borderId="0" xfId="0" applyFont="1"/>
    <xf numFmtId="0" fontId="7" fillId="0" borderId="0" xfId="0" applyFont="1"/>
    <xf numFmtId="0" fontId="0" fillId="0" borderId="1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15" fillId="0" borderId="0" xfId="0" applyFont="1" applyFill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30" fillId="5" borderId="11" xfId="3" applyFont="1" applyBorder="1" applyProtection="1">
      <protection locked="0"/>
    </xf>
    <xf numFmtId="0" fontId="3" fillId="5" borderId="11" xfId="3" applyFont="1" applyBorder="1" applyProtection="1">
      <protection locked="0"/>
    </xf>
    <xf numFmtId="0" fontId="3" fillId="5" borderId="12" xfId="3" applyFont="1" applyBorder="1" applyProtection="1">
      <protection locked="0"/>
    </xf>
    <xf numFmtId="0" fontId="34" fillId="5" borderId="11" xfId="3" applyFont="1" applyBorder="1" applyProtection="1">
      <protection locked="0"/>
    </xf>
    <xf numFmtId="0" fontId="4" fillId="5" borderId="21" xfId="3" applyBorder="1" applyProtection="1">
      <protection locked="0"/>
    </xf>
    <xf numFmtId="164" fontId="8" fillId="2" borderId="0" xfId="2" applyFont="1" applyFill="1" applyBorder="1" applyProtection="1">
      <alignment horizontal="right"/>
      <protection locked="0"/>
    </xf>
    <xf numFmtId="0" fontId="10" fillId="20" borderId="15" xfId="1" applyFill="1" applyProtection="1">
      <protection locked="0"/>
    </xf>
    <xf numFmtId="0" fontId="0" fillId="20" borderId="0" xfId="0" applyFill="1" applyProtection="1">
      <protection locked="0"/>
    </xf>
    <xf numFmtId="0" fontId="0" fillId="0" borderId="0" xfId="0"/>
    <xf numFmtId="0" fontId="38" fillId="0" borderId="0" xfId="0" applyFont="1"/>
    <xf numFmtId="0" fontId="39" fillId="0" borderId="15" xfId="1" applyFont="1"/>
    <xf numFmtId="0" fontId="24" fillId="0" borderId="0" xfId="0" applyFont="1"/>
    <xf numFmtId="0" fontId="3" fillId="17" borderId="2" xfId="0" applyFont="1" applyFill="1" applyBorder="1" applyAlignment="1">
      <alignment horizontal="left"/>
    </xf>
    <xf numFmtId="0" fontId="3" fillId="17" borderId="2" xfId="0" applyFont="1" applyFill="1" applyBorder="1" applyAlignment="1">
      <alignment horizontal="right"/>
    </xf>
    <xf numFmtId="3" fontId="3" fillId="17" borderId="2" xfId="0" applyNumberFormat="1" applyFont="1" applyFill="1" applyBorder="1" applyAlignment="1">
      <alignment horizontal="right"/>
    </xf>
    <xf numFmtId="0" fontId="19" fillId="16" borderId="22" xfId="7" applyNumberFormat="1" applyFont="1" applyBorder="1"/>
    <xf numFmtId="0" fontId="19" fillId="16" borderId="23" xfId="7" applyNumberFormat="1" applyFont="1" applyBorder="1"/>
    <xf numFmtId="1" fontId="11" fillId="16" borderId="22" xfId="7" applyNumberFormat="1" applyFont="1" applyBorder="1"/>
    <xf numFmtId="1" fontId="11" fillId="16" borderId="23" xfId="7" applyNumberFormat="1" applyFont="1" applyBorder="1"/>
    <xf numFmtId="0" fontId="0" fillId="0" borderId="0" xfId="0" applyFont="1"/>
    <xf numFmtId="0" fontId="14" fillId="0" borderId="0" xfId="6" applyFill="1"/>
    <xf numFmtId="1" fontId="6" fillId="0" borderId="0" xfId="0" applyNumberFormat="1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0" fillId="0" borderId="0" xfId="0" applyFill="1"/>
    <xf numFmtId="0" fontId="20" fillId="0" borderId="0" xfId="0" applyFont="1" applyFill="1"/>
    <xf numFmtId="0" fontId="41" fillId="0" borderId="0" xfId="0" applyFont="1" applyAlignment="1">
      <alignment horizontal="left" vertical="center" indent="4"/>
    </xf>
    <xf numFmtId="0" fontId="42" fillId="0" borderId="0" xfId="0" applyFont="1" applyAlignment="1">
      <alignment horizontal="left" vertical="center" indent="4"/>
    </xf>
    <xf numFmtId="0" fontId="40" fillId="0" borderId="0" xfId="0" applyFont="1" applyFill="1" applyAlignment="1">
      <alignment horizontal="left" vertical="center" indent="1"/>
    </xf>
    <xf numFmtId="0" fontId="41" fillId="0" borderId="0" xfId="0" applyFont="1" applyFill="1" applyAlignment="1">
      <alignment horizontal="left" vertical="center" indent="1"/>
    </xf>
    <xf numFmtId="0" fontId="42" fillId="0" borderId="0" xfId="0" applyFont="1" applyFill="1" applyAlignment="1">
      <alignment horizontal="left" vertical="center" indent="1"/>
    </xf>
    <xf numFmtId="0" fontId="0" fillId="0" borderId="0" xfId="7" applyFont="1" applyFill="1" applyBorder="1"/>
    <xf numFmtId="0" fontId="0" fillId="16" borderId="0" xfId="7" applyFont="1" applyBorder="1"/>
    <xf numFmtId="0" fontId="41" fillId="0" borderId="0" xfId="0" applyFont="1" applyBorder="1" applyAlignment="1">
      <alignment horizontal="left" vertical="center" indent="4"/>
    </xf>
    <xf numFmtId="0" fontId="2" fillId="0" borderId="0" xfId="7" applyFont="1" applyFill="1" applyBorder="1"/>
    <xf numFmtId="0" fontId="6" fillId="0" borderId="0" xfId="0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0" fontId="44" fillId="0" borderId="0" xfId="0" applyFont="1" applyFill="1" applyAlignment="1" applyProtection="1">
      <protection locked="0"/>
    </xf>
    <xf numFmtId="0" fontId="37" fillId="0" borderId="18" xfId="4" applyFont="1" applyBorder="1" applyAlignment="1"/>
    <xf numFmtId="0" fontId="45" fillId="0" borderId="0" xfId="0" applyFont="1" applyFill="1"/>
    <xf numFmtId="0" fontId="10" fillId="0" borderId="0" xfId="1" applyBorder="1"/>
    <xf numFmtId="165" fontId="1" fillId="16" borderId="22" xfId="7" applyNumberFormat="1" applyFont="1" applyBorder="1"/>
    <xf numFmtId="3" fontId="1" fillId="16" borderId="23" xfId="7" applyNumberFormat="1" applyFont="1" applyBorder="1"/>
    <xf numFmtId="0" fontId="1" fillId="16" borderId="24" xfId="7" applyFont="1" applyBorder="1"/>
    <xf numFmtId="0" fontId="1" fillId="16" borderId="22" xfId="7" applyFont="1" applyBorder="1"/>
    <xf numFmtId="0" fontId="4" fillId="5" borderId="0" xfId="3" applyProtection="1">
      <protection locked="0"/>
    </xf>
    <xf numFmtId="0" fontId="35" fillId="0" borderId="0" xfId="0" applyFont="1" applyAlignment="1" applyProtection="1">
      <alignment horizontal="left"/>
      <protection locked="0"/>
    </xf>
    <xf numFmtId="3" fontId="29" fillId="0" borderId="0" xfId="0" applyNumberFormat="1" applyFont="1" applyBorder="1"/>
    <xf numFmtId="1" fontId="1" fillId="16" borderId="2" xfId="7" applyNumberFormat="1" applyFont="1" applyBorder="1"/>
    <xf numFmtId="0" fontId="12" fillId="0" borderId="0" xfId="4" applyBorder="1" applyAlignment="1">
      <alignment horizontal="left"/>
    </xf>
    <xf numFmtId="0" fontId="43" fillId="0" borderId="0" xfId="4" applyFont="1" applyBorder="1" applyAlignment="1"/>
    <xf numFmtId="0" fontId="35" fillId="0" borderId="0" xfId="0" applyFont="1" applyBorder="1" applyAlignment="1" applyProtection="1">
      <alignment horizontal="left"/>
      <protection locked="0"/>
    </xf>
    <xf numFmtId="0" fontId="15" fillId="15" borderId="0" xfId="0" applyFont="1" applyFill="1"/>
    <xf numFmtId="1" fontId="0" fillId="15" borderId="0" xfId="0" applyNumberFormat="1" applyFont="1" applyFill="1"/>
    <xf numFmtId="0" fontId="0" fillId="15" borderId="0" xfId="0" applyFont="1" applyFill="1"/>
    <xf numFmtId="3" fontId="0" fillId="15" borderId="0" xfId="0" applyNumberFormat="1" applyFont="1" applyFill="1"/>
    <xf numFmtId="1" fontId="46" fillId="15" borderId="0" xfId="6" applyNumberFormat="1" applyFont="1" applyFill="1"/>
    <xf numFmtId="0" fontId="46" fillId="15" borderId="0" xfId="6" applyFont="1" applyFill="1"/>
    <xf numFmtId="3" fontId="0" fillId="15" borderId="0" xfId="0" applyNumberFormat="1" applyFont="1" applyFill="1" applyBorder="1"/>
    <xf numFmtId="0" fontId="47" fillId="15" borderId="0" xfId="0" applyFont="1" applyFill="1"/>
    <xf numFmtId="0" fontId="5" fillId="0" borderId="0" xfId="0" applyFont="1"/>
    <xf numFmtId="164" fontId="26" fillId="0" borderId="0" xfId="0" applyNumberFormat="1" applyFont="1" applyFill="1"/>
    <xf numFmtId="0" fontId="26" fillId="0" borderId="0" xfId="0" applyFont="1" applyFill="1"/>
    <xf numFmtId="2" fontId="26" fillId="0" borderId="0" xfId="0" applyNumberFormat="1" applyFont="1" applyFill="1"/>
    <xf numFmtId="3" fontId="3" fillId="17" borderId="25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0" fontId="27" fillId="0" borderId="0" xfId="0" applyFont="1" applyFill="1" applyBorder="1"/>
    <xf numFmtId="0" fontId="4" fillId="0" borderId="0" xfId="0" applyFont="1"/>
    <xf numFmtId="1" fontId="48" fillId="15" borderId="0" xfId="0" applyNumberFormat="1" applyFont="1" applyFill="1"/>
    <xf numFmtId="0" fontId="0" fillId="0" borderId="1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/>
    <xf numFmtId="0" fontId="36" fillId="0" borderId="0" xfId="0" applyFont="1" applyBorder="1" applyAlignment="1" applyProtection="1">
      <alignment horizontal="left"/>
      <protection locked="0"/>
    </xf>
    <xf numFmtId="0" fontId="16" fillId="0" borderId="0" xfId="0" applyFont="1" applyAlignment="1" applyProtection="1">
      <alignment horizontal="right"/>
      <protection locked="0"/>
    </xf>
    <xf numFmtId="0" fontId="24" fillId="0" borderId="0" xfId="0" applyFont="1" applyAlignment="1" applyProtection="1">
      <alignment horizontal="center"/>
      <protection locked="0"/>
    </xf>
    <xf numFmtId="164" fontId="16" fillId="0" borderId="0" xfId="0" applyNumberFormat="1" applyFont="1" applyBorder="1" applyAlignment="1" applyProtection="1">
      <alignment horizontal="right"/>
      <protection locked="0"/>
    </xf>
    <xf numFmtId="0" fontId="32" fillId="0" borderId="0" xfId="0" applyFont="1" applyBorder="1" applyAlignment="1" applyProtection="1">
      <alignment horizontal="left"/>
      <protection locked="0"/>
    </xf>
    <xf numFmtId="0" fontId="33" fillId="5" borderId="4" xfId="3" applyFont="1" applyBorder="1" applyAlignment="1" applyProtection="1">
      <alignment horizontal="left" vertical="center"/>
      <protection locked="0"/>
    </xf>
    <xf numFmtId="0" fontId="33" fillId="5" borderId="9" xfId="3" applyFont="1" applyBorder="1" applyAlignment="1" applyProtection="1">
      <alignment horizontal="left" vertical="center"/>
      <protection locked="0"/>
    </xf>
    <xf numFmtId="0" fontId="4" fillId="19" borderId="8" xfId="0" applyFont="1" applyFill="1" applyBorder="1" applyAlignment="1" applyProtection="1">
      <alignment horizontal="center"/>
      <protection locked="0"/>
    </xf>
    <xf numFmtId="0" fontId="4" fillId="19" borderId="9" xfId="0" applyFont="1" applyFill="1" applyBorder="1" applyAlignment="1" applyProtection="1">
      <alignment horizontal="center"/>
      <protection locked="0"/>
    </xf>
    <xf numFmtId="0" fontId="4" fillId="19" borderId="10" xfId="0" applyFont="1" applyFill="1" applyBorder="1" applyAlignment="1" applyProtection="1">
      <alignment horizontal="center"/>
      <protection locked="0"/>
    </xf>
    <xf numFmtId="1" fontId="25" fillId="0" borderId="18" xfId="0" applyNumberFormat="1" applyFont="1" applyBorder="1" applyAlignment="1" applyProtection="1">
      <alignment horizontal="right"/>
      <protection locked="0"/>
    </xf>
    <xf numFmtId="1" fontId="25" fillId="0" borderId="0" xfId="0" applyNumberFormat="1" applyFont="1" applyAlignment="1" applyProtection="1">
      <alignment horizontal="right"/>
      <protection locked="0"/>
    </xf>
    <xf numFmtId="0" fontId="31" fillId="14" borderId="0" xfId="0" applyFont="1" applyFill="1" applyBorder="1" applyAlignment="1" applyProtection="1">
      <alignment horizontal="center" vertical="center" textRotation="255"/>
      <protection locked="0"/>
    </xf>
    <xf numFmtId="1" fontId="35" fillId="0" borderId="0" xfId="0" applyNumberFormat="1" applyFont="1" applyBorder="1" applyAlignment="1" applyProtection="1">
      <alignment horizontal="right"/>
      <protection locked="0"/>
    </xf>
  </cellXfs>
  <cellStyles count="9">
    <cellStyle name="40% - Accent1" xfId="8" builtinId="31"/>
    <cellStyle name="Accent1" xfId="3" builtinId="29"/>
    <cellStyle name="Bad" xfId="6" builtinId="27"/>
    <cellStyle name="Calculated Cell" xfId="5" xr:uid="{7BBD5727-BE70-484F-8166-D672206A83EB}"/>
    <cellStyle name="Calculation" xfId="2" builtinId="22" customBuiltin="1"/>
    <cellStyle name="Heading 1" xfId="1" builtinId="16"/>
    <cellStyle name="Hyperlink" xfId="4" builtinId="8"/>
    <cellStyle name="Normal" xfId="0" builtinId="0"/>
    <cellStyle name="Note" xfId="7" builtinId="10"/>
  </cellStyles>
  <dxfs count="0"/>
  <tableStyles count="0" defaultTableStyle="TableStyleMedium2" defaultPivotStyle="PivotStyleLight16"/>
  <colors>
    <mruColors>
      <color rgb="FF42DE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sv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svg"/><Relationship Id="rId16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svg"/><Relationship Id="rId9" Type="http://schemas.openxmlformats.org/officeDocument/2006/relationships/image" Target="../media/image10.jpe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438046</xdr:colOff>
      <xdr:row>0</xdr:row>
      <xdr:rowOff>0</xdr:rowOff>
    </xdr:from>
    <xdr:to>
      <xdr:col>12</xdr:col>
      <xdr:colOff>57307</xdr:colOff>
      <xdr:row>5</xdr:row>
      <xdr:rowOff>195924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A4FEC9-4783-4C49-A4CD-1C5E74CC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564" y="0"/>
          <a:ext cx="3504100" cy="1270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11</xdr:row>
      <xdr:rowOff>71438</xdr:rowOff>
    </xdr:from>
    <xdr:to>
      <xdr:col>12</xdr:col>
      <xdr:colOff>14288</xdr:colOff>
      <xdr:row>11</xdr:row>
      <xdr:rowOff>76200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3209925" y="2309813"/>
          <a:ext cx="785813" cy="47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242888</xdr:colOff>
      <xdr:row>12</xdr:row>
      <xdr:rowOff>109538</xdr:rowOff>
    </xdr:from>
    <xdr:to>
      <xdr:col>11</xdr:col>
      <xdr:colOff>28575</xdr:colOff>
      <xdr:row>12</xdr:row>
      <xdr:rowOff>109539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3214688" y="2538413"/>
          <a:ext cx="528637" cy="1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20</xdr:row>
      <xdr:rowOff>104775</xdr:rowOff>
    </xdr:from>
    <xdr:to>
      <xdr:col>12</xdr:col>
      <xdr:colOff>0</xdr:colOff>
      <xdr:row>20</xdr:row>
      <xdr:rowOff>114300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V="1">
          <a:off x="3219450" y="4114800"/>
          <a:ext cx="762000" cy="9525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19</xdr:row>
      <xdr:rowOff>95250</xdr:rowOff>
    </xdr:from>
    <xdr:to>
      <xdr:col>11</xdr:col>
      <xdr:colOff>4763</xdr:colOff>
      <xdr:row>19</xdr:row>
      <xdr:rowOff>100013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3219450" y="3905250"/>
          <a:ext cx="500063" cy="4763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9527</xdr:colOff>
      <xdr:row>12</xdr:row>
      <xdr:rowOff>114300</xdr:rowOff>
    </xdr:from>
    <xdr:to>
      <xdr:col>11</xdr:col>
      <xdr:colOff>14288</xdr:colOff>
      <xdr:row>19</xdr:row>
      <xdr:rowOff>114300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>
          <a:off x="3724277" y="2543175"/>
          <a:ext cx="4761" cy="1381125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17</xdr:row>
      <xdr:rowOff>114300</xdr:rowOff>
    </xdr:from>
    <xdr:to>
      <xdr:col>12</xdr:col>
      <xdr:colOff>4763</xdr:colOff>
      <xdr:row>20</xdr:row>
      <xdr:rowOff>114300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3981450" y="3543300"/>
          <a:ext cx="4763" cy="581025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11</xdr:row>
      <xdr:rowOff>66675</xdr:rowOff>
    </xdr:from>
    <xdr:to>
      <xdr:col>12</xdr:col>
      <xdr:colOff>9525</xdr:colOff>
      <xdr:row>15</xdr:row>
      <xdr:rowOff>114300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H="1">
          <a:off x="3981450" y="2305050"/>
          <a:ext cx="9525" cy="838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257175</xdr:colOff>
      <xdr:row>17</xdr:row>
      <xdr:rowOff>114304</xdr:rowOff>
    </xdr:from>
    <xdr:to>
      <xdr:col>25</xdr:col>
      <xdr:colOff>128588</xdr:colOff>
      <xdr:row>17</xdr:row>
      <xdr:rowOff>123825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3971925" y="3543304"/>
          <a:ext cx="3652838" cy="9521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14288</xdr:colOff>
      <xdr:row>15</xdr:row>
      <xdr:rowOff>85729</xdr:rowOff>
    </xdr:from>
    <xdr:to>
      <xdr:col>20</xdr:col>
      <xdr:colOff>9525</xdr:colOff>
      <xdr:row>15</xdr:row>
      <xdr:rowOff>95250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3995738" y="3114679"/>
          <a:ext cx="2271712" cy="952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14290</xdr:colOff>
      <xdr:row>10</xdr:row>
      <xdr:rowOff>200024</xdr:rowOff>
    </xdr:from>
    <xdr:to>
      <xdr:col>24</xdr:col>
      <xdr:colOff>219076</xdr:colOff>
      <xdr:row>12</xdr:row>
      <xdr:rowOff>14285</xdr:rowOff>
    </xdr:to>
    <xdr:pic>
      <xdr:nvPicPr>
        <xdr:cNvPr id="12" name="Graphic 11" descr="Badge Follow outlin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968165" y="2228849"/>
          <a:ext cx="204786" cy="204786"/>
        </a:xfrm>
        <a:prstGeom prst="rect">
          <a:avLst/>
        </a:prstGeom>
      </xdr:spPr>
    </xdr:pic>
    <xdr:clientData/>
  </xdr:twoCellAnchor>
  <xdr:twoCellAnchor editAs="oneCell">
    <xdr:from>
      <xdr:col>25</xdr:col>
      <xdr:colOff>21417</xdr:colOff>
      <xdr:row>11</xdr:row>
      <xdr:rowOff>4724</xdr:rowOff>
    </xdr:from>
    <xdr:to>
      <xdr:col>25</xdr:col>
      <xdr:colOff>233365</xdr:colOff>
      <xdr:row>12</xdr:row>
      <xdr:rowOff>26172</xdr:rowOff>
    </xdr:to>
    <xdr:pic>
      <xdr:nvPicPr>
        <xdr:cNvPr id="13" name="Graphic 12" descr="Badge Unfollow outlin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517592" y="2243099"/>
          <a:ext cx="211948" cy="211948"/>
        </a:xfrm>
        <a:prstGeom prst="rect">
          <a:avLst/>
        </a:prstGeom>
      </xdr:spPr>
    </xdr:pic>
    <xdr:clientData/>
  </xdr:twoCellAnchor>
  <xdr:oneCellAnchor>
    <xdr:from>
      <xdr:col>27</xdr:col>
      <xdr:colOff>28577</xdr:colOff>
      <xdr:row>10</xdr:row>
      <xdr:rowOff>180974</xdr:rowOff>
    </xdr:from>
    <xdr:ext cx="204786" cy="204786"/>
    <xdr:pic>
      <xdr:nvPicPr>
        <xdr:cNvPr id="14" name="Graphic 13" descr="Badge Follow outlin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725402" y="2219324"/>
          <a:ext cx="204786" cy="204786"/>
        </a:xfrm>
        <a:prstGeom prst="rect">
          <a:avLst/>
        </a:prstGeom>
      </xdr:spPr>
    </xdr:pic>
    <xdr:clientData/>
  </xdr:oneCellAnchor>
  <xdr:oneCellAnchor>
    <xdr:from>
      <xdr:col>26</xdr:col>
      <xdr:colOff>41332</xdr:colOff>
      <xdr:row>10</xdr:row>
      <xdr:rowOff>186565</xdr:rowOff>
    </xdr:from>
    <xdr:ext cx="211948" cy="211948"/>
    <xdr:pic>
      <xdr:nvPicPr>
        <xdr:cNvPr id="15" name="Graphic 14" descr="Badge Unfollow outline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630900" y="2212792"/>
          <a:ext cx="211948" cy="211948"/>
        </a:xfrm>
        <a:prstGeom prst="rect">
          <a:avLst/>
        </a:prstGeom>
      </xdr:spPr>
    </xdr:pic>
    <xdr:clientData/>
  </xdr:oneCellAnchor>
  <xdr:twoCellAnchor>
    <xdr:from>
      <xdr:col>21</xdr:col>
      <xdr:colOff>71437</xdr:colOff>
      <xdr:row>15</xdr:row>
      <xdr:rowOff>71437</xdr:rowOff>
    </xdr:from>
    <xdr:to>
      <xdr:col>24</xdr:col>
      <xdr:colOff>119062</xdr:colOff>
      <xdr:row>15</xdr:row>
      <xdr:rowOff>80962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6577012" y="3100387"/>
          <a:ext cx="790575" cy="952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116683</xdr:colOff>
      <xdr:row>12</xdr:row>
      <xdr:rowOff>14285</xdr:rowOff>
    </xdr:from>
    <xdr:to>
      <xdr:col>24</xdr:col>
      <xdr:colOff>119064</xdr:colOff>
      <xdr:row>15</xdr:row>
      <xdr:rowOff>95250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>
          <a:stCxn id="12" idx="2"/>
        </xdr:cNvCxnSpPr>
      </xdr:nvCxnSpPr>
      <xdr:spPr>
        <a:xfrm>
          <a:off x="7365208" y="2443160"/>
          <a:ext cx="2381" cy="68104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129886</xdr:colOff>
      <xdr:row>12</xdr:row>
      <xdr:rowOff>4760</xdr:rowOff>
    </xdr:from>
    <xdr:to>
      <xdr:col>27</xdr:col>
      <xdr:colOff>130970</xdr:colOff>
      <xdr:row>17</xdr:row>
      <xdr:rowOff>34636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>
          <a:stCxn id="14" idx="2"/>
        </xdr:cNvCxnSpPr>
      </xdr:nvCxnSpPr>
      <xdr:spPr>
        <a:xfrm flipH="1">
          <a:off x="6970568" y="2411987"/>
          <a:ext cx="1084" cy="102567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133350</xdr:colOff>
      <xdr:row>12</xdr:row>
      <xdr:rowOff>0</xdr:rowOff>
    </xdr:from>
    <xdr:to>
      <xdr:col>25</xdr:col>
      <xdr:colOff>133350</xdr:colOff>
      <xdr:row>17</xdr:row>
      <xdr:rowOff>123825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12334875" y="2419350"/>
          <a:ext cx="0" cy="112395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133350</xdr:colOff>
      <xdr:row>11</xdr:row>
      <xdr:rowOff>171450</xdr:rowOff>
    </xdr:from>
    <xdr:to>
      <xdr:col>26</xdr:col>
      <xdr:colOff>152401</xdr:colOff>
      <xdr:row>29</xdr:row>
      <xdr:rowOff>142875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 flipH="1">
          <a:off x="7877175" y="2390775"/>
          <a:ext cx="19051" cy="3495675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104775</xdr:colOff>
      <xdr:row>2</xdr:row>
      <xdr:rowOff>180975</xdr:rowOff>
    </xdr:from>
    <xdr:to>
      <xdr:col>26</xdr:col>
      <xdr:colOff>161925</xdr:colOff>
      <xdr:row>5</xdr:row>
      <xdr:rowOff>161925</xdr:rowOff>
    </xdr:to>
    <xdr:pic>
      <xdr:nvPicPr>
        <xdr:cNvPr id="21" name="Graphic 20" descr="Speedometer Middle with solid fill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9829800" y="647700"/>
          <a:ext cx="552450" cy="561975"/>
        </a:xfrm>
        <a:prstGeom prst="rect">
          <a:avLst/>
        </a:prstGeom>
      </xdr:spPr>
    </xdr:pic>
    <xdr:clientData/>
  </xdr:twoCellAnchor>
  <xdr:twoCellAnchor>
    <xdr:from>
      <xdr:col>27</xdr:col>
      <xdr:colOff>133350</xdr:colOff>
      <xdr:row>17</xdr:row>
      <xdr:rowOff>19050</xdr:rowOff>
    </xdr:from>
    <xdr:to>
      <xdr:col>31</xdr:col>
      <xdr:colOff>157163</xdr:colOff>
      <xdr:row>17</xdr:row>
      <xdr:rowOff>19051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>
          <a:cxnSpLocks/>
        </xdr:cNvCxnSpPr>
      </xdr:nvCxnSpPr>
      <xdr:spPr>
        <a:xfrm>
          <a:off x="6974032" y="3422073"/>
          <a:ext cx="1028267" cy="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123825</xdr:colOff>
      <xdr:row>29</xdr:row>
      <xdr:rowOff>133350</xdr:rowOff>
    </xdr:from>
    <xdr:to>
      <xdr:col>31</xdr:col>
      <xdr:colOff>0</xdr:colOff>
      <xdr:row>29</xdr:row>
      <xdr:rowOff>133354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V="1">
          <a:off x="7867650" y="5876925"/>
          <a:ext cx="1114425" cy="4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152400</xdr:colOff>
      <xdr:row>5</xdr:row>
      <xdr:rowOff>152400</xdr:rowOff>
    </xdr:from>
    <xdr:to>
      <xdr:col>25</xdr:col>
      <xdr:colOff>161925</xdr:colOff>
      <xdr:row>7</xdr:row>
      <xdr:rowOff>180976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7648575" y="1200150"/>
          <a:ext cx="9525" cy="419101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223838</xdr:colOff>
      <xdr:row>15</xdr:row>
      <xdr:rowOff>95250</xdr:rowOff>
    </xdr:from>
    <xdr:to>
      <xdr:col>40</xdr:col>
      <xdr:colOff>85725</xdr:colOff>
      <xdr:row>15</xdr:row>
      <xdr:rowOff>100013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>
          <a:cxnSpLocks/>
        </xdr:cNvCxnSpPr>
      </xdr:nvCxnSpPr>
      <xdr:spPr>
        <a:xfrm flipV="1">
          <a:off x="9701213" y="3124200"/>
          <a:ext cx="1595437" cy="4763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85725</xdr:colOff>
      <xdr:row>2</xdr:row>
      <xdr:rowOff>190500</xdr:rowOff>
    </xdr:from>
    <xdr:ext cx="552450" cy="552450"/>
    <xdr:pic>
      <xdr:nvPicPr>
        <xdr:cNvPr id="30" name="Graphic 29" descr="Speedometer Middle with solid fill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3012400" y="657225"/>
          <a:ext cx="552450" cy="552450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5</xdr:row>
      <xdr:rowOff>161927</xdr:rowOff>
    </xdr:from>
    <xdr:to>
      <xdr:col>56</xdr:col>
      <xdr:colOff>85726</xdr:colOff>
      <xdr:row>14</xdr:row>
      <xdr:rowOff>9525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 flipV="1">
          <a:off x="16811625" y="1209677"/>
          <a:ext cx="9526" cy="1609723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116820</xdr:colOff>
      <xdr:row>19</xdr:row>
      <xdr:rowOff>79048</xdr:rowOff>
    </xdr:from>
    <xdr:to>
      <xdr:col>19</xdr:col>
      <xdr:colOff>5104</xdr:colOff>
      <xdr:row>24</xdr:row>
      <xdr:rowOff>58373</xdr:rowOff>
    </xdr:to>
    <xdr:pic>
      <xdr:nvPicPr>
        <xdr:cNvPr id="32" name="Graphic 31" descr="Plugged Unplugged with solid fill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 rot="10525117">
          <a:off x="3900843" y="3871730"/>
          <a:ext cx="936034" cy="966461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21</xdr:row>
      <xdr:rowOff>85725</xdr:rowOff>
    </xdr:from>
    <xdr:to>
      <xdr:col>31</xdr:col>
      <xdr:colOff>123825</xdr:colOff>
      <xdr:row>21</xdr:row>
      <xdr:rowOff>95250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>
          <a:cxnSpLocks/>
        </xdr:cNvCxnSpPr>
      </xdr:nvCxnSpPr>
      <xdr:spPr>
        <a:xfrm>
          <a:off x="6753225" y="4276725"/>
          <a:ext cx="2352675" cy="952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57150</xdr:colOff>
      <xdr:row>21</xdr:row>
      <xdr:rowOff>38854</xdr:rowOff>
    </xdr:from>
    <xdr:to>
      <xdr:col>19</xdr:col>
      <xdr:colOff>222250</xdr:colOff>
      <xdr:row>22</xdr:row>
      <xdr:rowOff>69850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4248904"/>
          <a:ext cx="165100" cy="221496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20</xdr:row>
      <xdr:rowOff>190500</xdr:rowOff>
    </xdr:from>
    <xdr:to>
      <xdr:col>21</xdr:col>
      <xdr:colOff>238125</xdr:colOff>
      <xdr:row>24</xdr:row>
      <xdr:rowOff>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9734550" y="4200525"/>
          <a:ext cx="723900" cy="600075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35700</xdr:colOff>
      <xdr:row>9</xdr:row>
      <xdr:rowOff>48620</xdr:rowOff>
    </xdr:from>
    <xdr:to>
      <xdr:col>24</xdr:col>
      <xdr:colOff>9524</xdr:colOff>
      <xdr:row>10</xdr:row>
      <xdr:rowOff>64275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7175" y="1896470"/>
          <a:ext cx="221475" cy="206155"/>
        </a:xfrm>
        <a:prstGeom prst="rect">
          <a:avLst/>
        </a:prstGeom>
      </xdr:spPr>
    </xdr:pic>
    <xdr:clientData/>
  </xdr:twoCellAnchor>
  <xdr:twoCellAnchor editAs="oneCell">
    <xdr:from>
      <xdr:col>43</xdr:col>
      <xdr:colOff>180974</xdr:colOff>
      <xdr:row>13</xdr:row>
      <xdr:rowOff>161924</xdr:rowOff>
    </xdr:from>
    <xdr:to>
      <xdr:col>46</xdr:col>
      <xdr:colOff>38099</xdr:colOff>
      <xdr:row>17</xdr:row>
      <xdr:rowOff>19048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1017827" y="2789957"/>
          <a:ext cx="653761" cy="610467"/>
        </a:xfrm>
        <a:prstGeom prst="rect">
          <a:avLst/>
        </a:prstGeom>
      </xdr:spPr>
    </xdr:pic>
    <xdr:clientData/>
  </xdr:twoCellAnchor>
  <xdr:twoCellAnchor editAs="oneCell">
    <xdr:from>
      <xdr:col>9</xdr:col>
      <xdr:colOff>23815</xdr:colOff>
      <xdr:row>18</xdr:row>
      <xdr:rowOff>200024</xdr:rowOff>
    </xdr:from>
    <xdr:to>
      <xdr:col>9</xdr:col>
      <xdr:colOff>228601</xdr:colOff>
      <xdr:row>20</xdr:row>
      <xdr:rowOff>14285</xdr:rowOff>
    </xdr:to>
    <xdr:pic>
      <xdr:nvPicPr>
        <xdr:cNvPr id="45" name="Graphic 44" descr="Badge Follow outline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95615" y="3809999"/>
          <a:ext cx="204786" cy="204786"/>
        </a:xfrm>
        <a:prstGeom prst="rect">
          <a:avLst/>
        </a:prstGeom>
      </xdr:spPr>
    </xdr:pic>
    <xdr:clientData/>
  </xdr:twoCellAnchor>
  <xdr:oneCellAnchor>
    <xdr:from>
      <xdr:col>9</xdr:col>
      <xdr:colOff>11891</xdr:colOff>
      <xdr:row>12</xdr:row>
      <xdr:rowOff>23774</xdr:rowOff>
    </xdr:from>
    <xdr:ext cx="211948" cy="211948"/>
    <xdr:pic>
      <xdr:nvPicPr>
        <xdr:cNvPr id="46" name="Graphic 45" descr="Badge Unfollow outline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983691" y="2443124"/>
          <a:ext cx="211948" cy="211948"/>
        </a:xfrm>
        <a:prstGeom prst="rect">
          <a:avLst/>
        </a:prstGeom>
      </xdr:spPr>
    </xdr:pic>
    <xdr:clientData/>
  </xdr:oneCellAnchor>
  <xdr:oneCellAnchor>
    <xdr:from>
      <xdr:col>9</xdr:col>
      <xdr:colOff>21416</xdr:colOff>
      <xdr:row>20</xdr:row>
      <xdr:rowOff>23774</xdr:rowOff>
    </xdr:from>
    <xdr:ext cx="211948" cy="211948"/>
    <xdr:pic>
      <xdr:nvPicPr>
        <xdr:cNvPr id="47" name="Graphic 46" descr="Badge Unfollow outline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993216" y="4033799"/>
          <a:ext cx="211948" cy="211948"/>
        </a:xfrm>
        <a:prstGeom prst="rect">
          <a:avLst/>
        </a:prstGeom>
      </xdr:spPr>
    </xdr:pic>
    <xdr:clientData/>
  </xdr:oneCellAnchor>
  <xdr:twoCellAnchor editAs="oneCell">
    <xdr:from>
      <xdr:col>9</xdr:col>
      <xdr:colOff>14290</xdr:colOff>
      <xdr:row>10</xdr:row>
      <xdr:rowOff>171449</xdr:rowOff>
    </xdr:from>
    <xdr:to>
      <xdr:col>9</xdr:col>
      <xdr:colOff>219076</xdr:colOff>
      <xdr:row>11</xdr:row>
      <xdr:rowOff>185735</xdr:rowOff>
    </xdr:to>
    <xdr:pic>
      <xdr:nvPicPr>
        <xdr:cNvPr id="48" name="Graphic 47" descr="Badge Follow outline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86090" y="2209799"/>
          <a:ext cx="204786" cy="204786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14</xdr:row>
      <xdr:rowOff>152399</xdr:rowOff>
    </xdr:from>
    <xdr:to>
      <xdr:col>21</xdr:col>
      <xdr:colOff>85726</xdr:colOff>
      <xdr:row>15</xdr:row>
      <xdr:rowOff>121787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962274"/>
          <a:ext cx="314325" cy="169413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14</xdr:row>
      <xdr:rowOff>57150</xdr:rowOff>
    </xdr:from>
    <xdr:to>
      <xdr:col>20</xdr:col>
      <xdr:colOff>2398</xdr:colOff>
      <xdr:row>15</xdr:row>
      <xdr:rowOff>63280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2876550"/>
          <a:ext cx="231000" cy="196630"/>
        </a:xfrm>
        <a:prstGeom prst="rect">
          <a:avLst/>
        </a:prstGeom>
      </xdr:spPr>
    </xdr:pic>
    <xdr:clientData/>
  </xdr:twoCellAnchor>
  <xdr:twoCellAnchor editAs="oneCell">
    <xdr:from>
      <xdr:col>31</xdr:col>
      <xdr:colOff>38100</xdr:colOff>
      <xdr:row>14</xdr:row>
      <xdr:rowOff>47625</xdr:rowOff>
    </xdr:from>
    <xdr:to>
      <xdr:col>32</xdr:col>
      <xdr:colOff>2399</xdr:colOff>
      <xdr:row>15</xdr:row>
      <xdr:rowOff>53755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2857500"/>
          <a:ext cx="211950" cy="206155"/>
        </a:xfrm>
        <a:prstGeom prst="rect">
          <a:avLst/>
        </a:prstGeom>
      </xdr:spPr>
    </xdr:pic>
    <xdr:clientData/>
  </xdr:twoCellAnchor>
  <xdr:oneCellAnchor>
    <xdr:from>
      <xdr:col>40</xdr:col>
      <xdr:colOff>26443</xdr:colOff>
      <xdr:row>14</xdr:row>
      <xdr:rowOff>171450</xdr:rowOff>
    </xdr:from>
    <xdr:ext cx="408214" cy="171450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6268" y="2990850"/>
          <a:ext cx="408214" cy="171450"/>
        </a:xfrm>
        <a:prstGeom prst="rect">
          <a:avLst/>
        </a:prstGeom>
      </xdr:spPr>
    </xdr:pic>
    <xdr:clientData/>
  </xdr:oneCellAnchor>
  <xdr:oneCellAnchor>
    <xdr:from>
      <xdr:col>39</xdr:col>
      <xdr:colOff>38100</xdr:colOff>
      <xdr:row>14</xdr:row>
      <xdr:rowOff>38100</xdr:rowOff>
    </xdr:from>
    <xdr:ext cx="231000" cy="19663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2847975"/>
          <a:ext cx="231000" cy="196630"/>
        </a:xfrm>
        <a:prstGeom prst="rect">
          <a:avLst/>
        </a:prstGeom>
      </xdr:spPr>
    </xdr:pic>
    <xdr:clientData/>
  </xdr:oneCellAnchor>
  <xdr:twoCellAnchor>
    <xdr:from>
      <xdr:col>41</xdr:col>
      <xdr:colOff>177482</xdr:colOff>
      <xdr:row>15</xdr:row>
      <xdr:rowOff>85725</xdr:rowOff>
    </xdr:from>
    <xdr:to>
      <xdr:col>43</xdr:col>
      <xdr:colOff>200025</xdr:colOff>
      <xdr:row>15</xdr:row>
      <xdr:rowOff>95250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8074957" y="3105150"/>
          <a:ext cx="517843" cy="9525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180975</xdr:colOff>
      <xdr:row>28</xdr:row>
      <xdr:rowOff>123825</xdr:rowOff>
    </xdr:from>
    <xdr:to>
      <xdr:col>60</xdr:col>
      <xdr:colOff>233363</xdr:colOff>
      <xdr:row>28</xdr:row>
      <xdr:rowOff>123825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>
          <a:cxnSpLocks/>
        </xdr:cNvCxnSpPr>
      </xdr:nvCxnSpPr>
      <xdr:spPr>
        <a:xfrm>
          <a:off x="10401300" y="5705475"/>
          <a:ext cx="7805738" cy="0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233363</xdr:colOff>
      <xdr:row>18</xdr:row>
      <xdr:rowOff>85725</xdr:rowOff>
    </xdr:from>
    <xdr:to>
      <xdr:col>61</xdr:col>
      <xdr:colOff>9525</xdr:colOff>
      <xdr:row>28</xdr:row>
      <xdr:rowOff>152400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CxnSpPr/>
      </xdr:nvCxnSpPr>
      <xdr:spPr>
        <a:xfrm flipH="1">
          <a:off x="18207038" y="3705225"/>
          <a:ext cx="23812" cy="2028825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33</xdr:col>
      <xdr:colOff>238557</xdr:colOff>
      <xdr:row>26</xdr:row>
      <xdr:rowOff>57149</xdr:rowOff>
    </xdr:from>
    <xdr:to>
      <xdr:col>35</xdr:col>
      <xdr:colOff>111268</xdr:colOff>
      <xdr:row>28</xdr:row>
      <xdr:rowOff>80924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8562344" y="5232885"/>
          <a:ext cx="422093" cy="374939"/>
        </a:xfrm>
        <a:prstGeom prst="rect">
          <a:avLst/>
        </a:prstGeom>
      </xdr:spPr>
    </xdr:pic>
    <xdr:clientData/>
  </xdr:twoCellAnchor>
  <xdr:twoCellAnchor>
    <xdr:from>
      <xdr:col>36</xdr:col>
      <xdr:colOff>204788</xdr:colOff>
      <xdr:row>27</xdr:row>
      <xdr:rowOff>38100</xdr:rowOff>
    </xdr:from>
    <xdr:to>
      <xdr:col>36</xdr:col>
      <xdr:colOff>209550</xdr:colOff>
      <xdr:row>28</xdr:row>
      <xdr:rowOff>128588</xdr:rowOff>
    </xdr:to>
    <xdr:cxnSp macro="">
      <xdr:nvCxnSpPr>
        <xdr:cNvPr id="60" name="Straight Connector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/>
      </xdr:nvCxnSpPr>
      <xdr:spPr>
        <a:xfrm flipH="1">
          <a:off x="10425113" y="5419725"/>
          <a:ext cx="4762" cy="290513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100012</xdr:colOff>
      <xdr:row>27</xdr:row>
      <xdr:rowOff>57150</xdr:rowOff>
    </xdr:from>
    <xdr:to>
      <xdr:col>36</xdr:col>
      <xdr:colOff>238125</xdr:colOff>
      <xdr:row>27</xdr:row>
      <xdr:rowOff>61914</xdr:rowOff>
    </xdr:to>
    <xdr:cxnSp macro="">
      <xdr:nvCxnSpPr>
        <xdr:cNvPr id="61" name="Straight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 flipV="1">
          <a:off x="10072687" y="5438775"/>
          <a:ext cx="385763" cy="4764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66</xdr:col>
      <xdr:colOff>123825</xdr:colOff>
      <xdr:row>18</xdr:row>
      <xdr:rowOff>76954</xdr:rowOff>
    </xdr:from>
    <xdr:ext cx="165100" cy="221496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2900" y="3686929"/>
          <a:ext cx="165100" cy="221496"/>
        </a:xfrm>
        <a:prstGeom prst="rect">
          <a:avLst/>
        </a:prstGeom>
      </xdr:spPr>
    </xdr:pic>
    <xdr:clientData/>
  </xdr:oneCellAnchor>
  <xdr:oneCellAnchor>
    <xdr:from>
      <xdr:col>63</xdr:col>
      <xdr:colOff>92850</xdr:colOff>
      <xdr:row>17</xdr:row>
      <xdr:rowOff>77195</xdr:rowOff>
    </xdr:from>
    <xdr:ext cx="231000" cy="196630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8375" y="3496670"/>
          <a:ext cx="231000" cy="196630"/>
        </a:xfrm>
        <a:prstGeom prst="rect">
          <a:avLst/>
        </a:prstGeom>
      </xdr:spPr>
    </xdr:pic>
    <xdr:clientData/>
  </xdr:oneCellAnchor>
  <xdr:twoCellAnchor>
    <xdr:from>
      <xdr:col>63</xdr:col>
      <xdr:colOff>9525</xdr:colOff>
      <xdr:row>16</xdr:row>
      <xdr:rowOff>190500</xdr:rowOff>
    </xdr:from>
    <xdr:to>
      <xdr:col>67</xdr:col>
      <xdr:colOff>238125</xdr:colOff>
      <xdr:row>20</xdr:row>
      <xdr:rowOff>0</xdr:rowOff>
    </xdr:to>
    <xdr:cxnSp macro="">
      <xdr:nvCxnSpPr>
        <xdr:cNvPr id="64" name="Straight Connector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/>
      </xdr:nvCxnSpPr>
      <xdr:spPr>
        <a:xfrm flipV="1">
          <a:off x="25165050" y="3409950"/>
          <a:ext cx="2209800" cy="600075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68</xdr:col>
      <xdr:colOff>9525</xdr:colOff>
      <xdr:row>18</xdr:row>
      <xdr:rowOff>19050</xdr:rowOff>
    </xdr:from>
    <xdr:to>
      <xdr:col>71</xdr:col>
      <xdr:colOff>19050</xdr:colOff>
      <xdr:row>18</xdr:row>
      <xdr:rowOff>28575</xdr:rowOff>
    </xdr:to>
    <xdr:cxnSp macro="">
      <xdr:nvCxnSpPr>
        <xdr:cNvPr id="68" name="Straight Connector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CxnSpPr>
          <a:cxnSpLocks/>
        </xdr:cNvCxnSpPr>
      </xdr:nvCxnSpPr>
      <xdr:spPr>
        <a:xfrm>
          <a:off x="20955000" y="3638550"/>
          <a:ext cx="752475" cy="952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71</xdr:col>
      <xdr:colOff>57150</xdr:colOff>
      <xdr:row>17</xdr:row>
      <xdr:rowOff>19050</xdr:rowOff>
    </xdr:from>
    <xdr:ext cx="414300" cy="41430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28184475" y="3438525"/>
          <a:ext cx="414300" cy="414300"/>
        </a:xfrm>
        <a:prstGeom prst="rect">
          <a:avLst/>
        </a:prstGeom>
      </xdr:spPr>
    </xdr:pic>
    <xdr:clientData/>
  </xdr:oneCellAnchor>
  <xdr:twoCellAnchor>
    <xdr:from>
      <xdr:col>72</xdr:col>
      <xdr:colOff>238125</xdr:colOff>
      <xdr:row>18</xdr:row>
      <xdr:rowOff>28575</xdr:rowOff>
    </xdr:from>
    <xdr:to>
      <xdr:col>75</xdr:col>
      <xdr:colOff>9525</xdr:colOff>
      <xdr:row>18</xdr:row>
      <xdr:rowOff>28575</xdr:rowOff>
    </xdr:to>
    <xdr:cxnSp macro="">
      <xdr:nvCxnSpPr>
        <xdr:cNvPr id="70" name="Straight Connector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CxnSpPr>
          <a:cxnSpLocks/>
        </xdr:cNvCxnSpPr>
      </xdr:nvCxnSpPr>
      <xdr:spPr>
        <a:xfrm>
          <a:off x="28613100" y="3638550"/>
          <a:ext cx="51435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74</xdr:col>
      <xdr:colOff>243567</xdr:colOff>
      <xdr:row>17</xdr:row>
      <xdr:rowOff>123825</xdr:rowOff>
    </xdr:from>
    <xdr:ext cx="362540" cy="152267"/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3842" y="3543300"/>
          <a:ext cx="362540" cy="152267"/>
        </a:xfrm>
        <a:prstGeom prst="rect">
          <a:avLst/>
        </a:prstGeom>
      </xdr:spPr>
    </xdr:pic>
    <xdr:clientData/>
  </xdr:oneCellAnchor>
  <xdr:oneCellAnchor>
    <xdr:from>
      <xdr:col>73</xdr:col>
      <xdr:colOff>142875</xdr:colOff>
      <xdr:row>18</xdr:row>
      <xdr:rowOff>191254</xdr:rowOff>
    </xdr:from>
    <xdr:ext cx="165100" cy="221496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0" y="3801229"/>
          <a:ext cx="165100" cy="221496"/>
        </a:xfrm>
        <a:prstGeom prst="rect">
          <a:avLst/>
        </a:prstGeom>
      </xdr:spPr>
    </xdr:pic>
    <xdr:clientData/>
  </xdr:oneCellAnchor>
  <xdr:twoCellAnchor>
    <xdr:from>
      <xdr:col>76</xdr:col>
      <xdr:colOff>86591</xdr:colOff>
      <xdr:row>18</xdr:row>
      <xdr:rowOff>38966</xdr:rowOff>
    </xdr:from>
    <xdr:to>
      <xdr:col>80</xdr:col>
      <xdr:colOff>17318</xdr:colOff>
      <xdr:row>18</xdr:row>
      <xdr:rowOff>43295</xdr:rowOff>
    </xdr:to>
    <xdr:cxnSp macro="">
      <xdr:nvCxnSpPr>
        <xdr:cNvPr id="73" name="Straight Connector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>
          <a:cxnSpLocks/>
        </xdr:cNvCxnSpPr>
      </xdr:nvCxnSpPr>
      <xdr:spPr>
        <a:xfrm>
          <a:off x="19283796" y="3641148"/>
          <a:ext cx="935181" cy="432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46</xdr:col>
      <xdr:colOff>66675</xdr:colOff>
      <xdr:row>16</xdr:row>
      <xdr:rowOff>85725</xdr:rowOff>
    </xdr:from>
    <xdr:to>
      <xdr:col>47</xdr:col>
      <xdr:colOff>50027</xdr:colOff>
      <xdr:row>17</xdr:row>
      <xdr:rowOff>91855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295650"/>
          <a:ext cx="231000" cy="206155"/>
        </a:xfrm>
        <a:prstGeom prst="rect">
          <a:avLst/>
        </a:prstGeom>
      </xdr:spPr>
    </xdr:pic>
    <xdr:clientData/>
  </xdr:twoCellAnchor>
  <xdr:twoCellAnchor editAs="oneCell">
    <xdr:from>
      <xdr:col>20</xdr:col>
      <xdr:colOff>226200</xdr:colOff>
      <xdr:row>22</xdr:row>
      <xdr:rowOff>153395</xdr:rowOff>
    </xdr:from>
    <xdr:to>
      <xdr:col>21</xdr:col>
      <xdr:colOff>200026</xdr:colOff>
      <xdr:row>23</xdr:row>
      <xdr:rowOff>159525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775" y="4544420"/>
          <a:ext cx="221475" cy="206155"/>
        </a:xfrm>
        <a:prstGeom prst="rect">
          <a:avLst/>
        </a:prstGeom>
      </xdr:spPr>
    </xdr:pic>
    <xdr:clientData/>
  </xdr:twoCellAnchor>
  <xdr:twoCellAnchor editAs="oneCell">
    <xdr:from>
      <xdr:col>31</xdr:col>
      <xdr:colOff>147637</xdr:colOff>
      <xdr:row>16</xdr:row>
      <xdr:rowOff>14283</xdr:rowOff>
    </xdr:from>
    <xdr:to>
      <xdr:col>33</xdr:col>
      <xdr:colOff>23813</xdr:colOff>
      <xdr:row>18</xdr:row>
      <xdr:rowOff>46718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7970928" y="3239992"/>
          <a:ext cx="422094" cy="378403"/>
        </a:xfrm>
        <a:prstGeom prst="rect">
          <a:avLst/>
        </a:prstGeom>
      </xdr:spPr>
    </xdr:pic>
    <xdr:clientData/>
  </xdr:twoCellAnchor>
  <xdr:twoCellAnchor editAs="oneCell">
    <xdr:from>
      <xdr:col>31</xdr:col>
      <xdr:colOff>123824</xdr:colOff>
      <xdr:row>20</xdr:row>
      <xdr:rowOff>85724</xdr:rowOff>
    </xdr:from>
    <xdr:to>
      <xdr:col>33</xdr:col>
      <xdr:colOff>2721</xdr:colOff>
      <xdr:row>22</xdr:row>
      <xdr:rowOff>119024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8199156" y="4089824"/>
          <a:ext cx="422959" cy="381124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22</xdr:row>
      <xdr:rowOff>19050</xdr:rowOff>
    </xdr:from>
    <xdr:to>
      <xdr:col>25</xdr:col>
      <xdr:colOff>104775</xdr:colOff>
      <xdr:row>22</xdr:row>
      <xdr:rowOff>19054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6753225" y="4400550"/>
          <a:ext cx="847725" cy="4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85725</xdr:colOff>
      <xdr:row>30</xdr:row>
      <xdr:rowOff>76200</xdr:rowOff>
    </xdr:from>
    <xdr:to>
      <xdr:col>31</xdr:col>
      <xdr:colOff>114300</xdr:colOff>
      <xdr:row>30</xdr:row>
      <xdr:rowOff>76200</xdr:rowOff>
    </xdr:to>
    <xdr:cxnSp macro="">
      <xdr:nvCxnSpPr>
        <xdr:cNvPr id="99" name="Straight Connector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7581900" y="6029325"/>
          <a:ext cx="1514475" cy="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90488</xdr:colOff>
      <xdr:row>22</xdr:row>
      <xdr:rowOff>28575</xdr:rowOff>
    </xdr:from>
    <xdr:to>
      <xdr:col>25</xdr:col>
      <xdr:colOff>95251</xdr:colOff>
      <xdr:row>30</xdr:row>
      <xdr:rowOff>90488</xdr:rowOff>
    </xdr:to>
    <xdr:cxnSp macro="">
      <xdr:nvCxnSpPr>
        <xdr:cNvPr id="104" name="Straight Connector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CxnSpPr/>
      </xdr:nvCxnSpPr>
      <xdr:spPr>
        <a:xfrm flipH="1">
          <a:off x="7586663" y="4429125"/>
          <a:ext cx="4763" cy="1633538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9525</xdr:colOff>
      <xdr:row>27</xdr:row>
      <xdr:rowOff>190500</xdr:rowOff>
    </xdr:from>
    <xdr:to>
      <xdr:col>21</xdr:col>
      <xdr:colOff>238125</xdr:colOff>
      <xdr:row>31</xdr:row>
      <xdr:rowOff>0</xdr:rowOff>
    </xdr:to>
    <xdr:cxnSp macro="">
      <xdr:nvCxnSpPr>
        <xdr:cNvPr id="114" name="Straight Connector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CxnSpPr/>
      </xdr:nvCxnSpPr>
      <xdr:spPr>
        <a:xfrm flipV="1">
          <a:off x="6019800" y="4181475"/>
          <a:ext cx="723900" cy="600075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20</xdr:col>
      <xdr:colOff>226200</xdr:colOff>
      <xdr:row>29</xdr:row>
      <xdr:rowOff>153395</xdr:rowOff>
    </xdr:from>
    <xdr:ext cx="221475" cy="206155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125" y="4534895"/>
          <a:ext cx="221475" cy="206155"/>
        </a:xfrm>
        <a:prstGeom prst="rect">
          <a:avLst/>
        </a:prstGeom>
      </xdr:spPr>
    </xdr:pic>
    <xdr:clientData/>
  </xdr:oneCellAnchor>
  <xdr:twoCellAnchor>
    <xdr:from>
      <xdr:col>22</xdr:col>
      <xdr:colOff>19050</xdr:colOff>
      <xdr:row>29</xdr:row>
      <xdr:rowOff>33339</xdr:rowOff>
    </xdr:from>
    <xdr:to>
      <xdr:col>24</xdr:col>
      <xdr:colOff>61913</xdr:colOff>
      <xdr:row>29</xdr:row>
      <xdr:rowOff>42863</xdr:rowOff>
    </xdr:to>
    <xdr:cxnSp macro="">
      <xdr:nvCxnSpPr>
        <xdr:cNvPr id="116" name="Straight Connector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CxnSpPr/>
      </xdr:nvCxnSpPr>
      <xdr:spPr>
        <a:xfrm flipV="1">
          <a:off x="6772275" y="5805489"/>
          <a:ext cx="538163" cy="9524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28575</xdr:colOff>
      <xdr:row>29</xdr:row>
      <xdr:rowOff>47626</xdr:rowOff>
    </xdr:from>
    <xdr:to>
      <xdr:col>24</xdr:col>
      <xdr:colOff>28576</xdr:colOff>
      <xdr:row>31</xdr:row>
      <xdr:rowOff>33338</xdr:rowOff>
    </xdr:to>
    <xdr:cxnSp macro="">
      <xdr:nvCxnSpPr>
        <xdr:cNvPr id="117" name="Straight Connector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>
          <a:off x="7277100" y="5819776"/>
          <a:ext cx="1" cy="385762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64275</xdr:colOff>
      <xdr:row>28</xdr:row>
      <xdr:rowOff>67670</xdr:rowOff>
    </xdr:from>
    <xdr:ext cx="221475" cy="206155"/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4550" y="5630270"/>
          <a:ext cx="221475" cy="206155"/>
        </a:xfrm>
        <a:prstGeom prst="rect">
          <a:avLst/>
        </a:prstGeom>
      </xdr:spPr>
    </xdr:pic>
    <xdr:clientData/>
  </xdr:oneCellAnchor>
  <xdr:twoCellAnchor>
    <xdr:from>
      <xdr:col>24</xdr:col>
      <xdr:colOff>0</xdr:colOff>
      <xdr:row>31</xdr:row>
      <xdr:rowOff>19050</xdr:rowOff>
    </xdr:from>
    <xdr:to>
      <xdr:col>32</xdr:col>
      <xdr:colOff>47625</xdr:colOff>
      <xdr:row>31</xdr:row>
      <xdr:rowOff>19050</xdr:rowOff>
    </xdr:to>
    <xdr:cxnSp macro="">
      <xdr:nvCxnSpPr>
        <xdr:cNvPr id="122" name="Straight Connector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CxnSpPr/>
      </xdr:nvCxnSpPr>
      <xdr:spPr>
        <a:xfrm>
          <a:off x="7248525" y="6191250"/>
          <a:ext cx="2028825" cy="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31</xdr:col>
      <xdr:colOff>123824</xdr:colOff>
      <xdr:row>26</xdr:row>
      <xdr:rowOff>142874</xdr:rowOff>
    </xdr:from>
    <xdr:to>
      <xdr:col>33</xdr:col>
      <xdr:colOff>2721</xdr:colOff>
      <xdr:row>28</xdr:row>
      <xdr:rowOff>166649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9079724" y="5331599"/>
          <a:ext cx="423825" cy="371475"/>
        </a:xfrm>
        <a:prstGeom prst="rect">
          <a:avLst/>
        </a:prstGeom>
      </xdr:spPr>
    </xdr:pic>
    <xdr:clientData/>
  </xdr:twoCellAnchor>
  <xdr:twoCellAnchor>
    <xdr:from>
      <xdr:col>21</xdr:col>
      <xdr:colOff>238125</xdr:colOff>
      <xdr:row>27</xdr:row>
      <xdr:rowOff>154761</xdr:rowOff>
    </xdr:from>
    <xdr:to>
      <xdr:col>31</xdr:col>
      <xdr:colOff>123824</xdr:colOff>
      <xdr:row>27</xdr:row>
      <xdr:rowOff>161926</xdr:rowOff>
    </xdr:to>
    <xdr:cxnSp macro="">
      <xdr:nvCxnSpPr>
        <xdr:cNvPr id="127" name="Straight Connector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>
          <a:cxnSpLocks/>
          <a:endCxn id="126" idx="2"/>
        </xdr:cNvCxnSpPr>
      </xdr:nvCxnSpPr>
      <xdr:spPr>
        <a:xfrm flipV="1">
          <a:off x="6743700" y="5536386"/>
          <a:ext cx="2362199" cy="7165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76200</xdr:colOff>
      <xdr:row>26</xdr:row>
      <xdr:rowOff>104775</xdr:rowOff>
    </xdr:from>
    <xdr:to>
      <xdr:col>16</xdr:col>
      <xdr:colOff>180975</xdr:colOff>
      <xdr:row>32</xdr:row>
      <xdr:rowOff>66675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5267325"/>
          <a:ext cx="1143000" cy="1143000"/>
        </a:xfrm>
        <a:prstGeom prst="rect">
          <a:avLst/>
        </a:prstGeom>
      </xdr:spPr>
    </xdr:pic>
    <xdr:clientData/>
  </xdr:twoCellAnchor>
  <xdr:twoCellAnchor>
    <xdr:from>
      <xdr:col>32</xdr:col>
      <xdr:colOff>38100</xdr:colOff>
      <xdr:row>30</xdr:row>
      <xdr:rowOff>9525</xdr:rowOff>
    </xdr:from>
    <xdr:to>
      <xdr:col>32</xdr:col>
      <xdr:colOff>38101</xdr:colOff>
      <xdr:row>31</xdr:row>
      <xdr:rowOff>38100</xdr:rowOff>
    </xdr:to>
    <xdr:cxnSp macro="">
      <xdr:nvCxnSpPr>
        <xdr:cNvPr id="134" name="Straight Connector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CxnSpPr/>
      </xdr:nvCxnSpPr>
      <xdr:spPr>
        <a:xfrm flipH="1">
          <a:off x="9267825" y="5962650"/>
          <a:ext cx="1" cy="2286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33337</xdr:colOff>
      <xdr:row>29</xdr:row>
      <xdr:rowOff>185738</xdr:rowOff>
    </xdr:from>
    <xdr:to>
      <xdr:col>35</xdr:col>
      <xdr:colOff>33338</xdr:colOff>
      <xdr:row>31</xdr:row>
      <xdr:rowOff>14288</xdr:rowOff>
    </xdr:to>
    <xdr:cxnSp macro="">
      <xdr:nvCxnSpPr>
        <xdr:cNvPr id="137" name="Straight Connector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CxnSpPr/>
      </xdr:nvCxnSpPr>
      <xdr:spPr>
        <a:xfrm flipH="1">
          <a:off x="10006012" y="5957888"/>
          <a:ext cx="1" cy="2286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76200</xdr:colOff>
      <xdr:row>29</xdr:row>
      <xdr:rowOff>171450</xdr:rowOff>
    </xdr:from>
    <xdr:to>
      <xdr:col>18</xdr:col>
      <xdr:colOff>238125</xdr:colOff>
      <xdr:row>29</xdr:row>
      <xdr:rowOff>171456</xdr:rowOff>
    </xdr:to>
    <xdr:cxnSp macro="">
      <xdr:nvCxnSpPr>
        <xdr:cNvPr id="140" name="Straight Connector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5343525" y="5924550"/>
          <a:ext cx="657225" cy="6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29</xdr:row>
      <xdr:rowOff>19050</xdr:rowOff>
    </xdr:from>
    <xdr:to>
      <xdr:col>19</xdr:col>
      <xdr:colOff>14288</xdr:colOff>
      <xdr:row>29</xdr:row>
      <xdr:rowOff>19053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>
          <a:cxnSpLocks/>
        </xdr:cNvCxnSpPr>
      </xdr:nvCxnSpPr>
      <xdr:spPr>
        <a:xfrm flipV="1">
          <a:off x="5314950" y="5791200"/>
          <a:ext cx="709613" cy="3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123825</xdr:colOff>
      <xdr:row>29</xdr:row>
      <xdr:rowOff>180975</xdr:rowOff>
    </xdr:from>
    <xdr:to>
      <xdr:col>31</xdr:col>
      <xdr:colOff>128588</xdr:colOff>
      <xdr:row>30</xdr:row>
      <xdr:rowOff>85725</xdr:rowOff>
    </xdr:to>
    <xdr:cxnSp macro="">
      <xdr:nvCxnSpPr>
        <xdr:cNvPr id="158" name="Straight Connector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H="1">
          <a:off x="9105900" y="5953125"/>
          <a:ext cx="4763" cy="104775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4763</xdr:colOff>
      <xdr:row>31</xdr:row>
      <xdr:rowOff>33338</xdr:rowOff>
    </xdr:from>
    <xdr:to>
      <xdr:col>55</xdr:col>
      <xdr:colOff>200025</xdr:colOff>
      <xdr:row>31</xdr:row>
      <xdr:rowOff>33338</xdr:rowOff>
    </xdr:to>
    <xdr:cxnSp macro="">
      <xdr:nvCxnSpPr>
        <xdr:cNvPr id="167" name="Straight Connector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CxnSpPr/>
      </xdr:nvCxnSpPr>
      <xdr:spPr>
        <a:xfrm>
          <a:off x="9977438" y="6205538"/>
          <a:ext cx="6710362" cy="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219075</xdr:colOff>
      <xdr:row>23</xdr:row>
      <xdr:rowOff>9525</xdr:rowOff>
    </xdr:from>
    <xdr:to>
      <xdr:col>55</xdr:col>
      <xdr:colOff>219075</xdr:colOff>
      <xdr:row>31</xdr:row>
      <xdr:rowOff>57150</xdr:rowOff>
    </xdr:to>
    <xdr:cxnSp macro="">
      <xdr:nvCxnSpPr>
        <xdr:cNvPr id="169" name="Straight Connector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706850" y="4591050"/>
          <a:ext cx="0" cy="161925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238125</xdr:colOff>
      <xdr:row>15</xdr:row>
      <xdr:rowOff>104775</xdr:rowOff>
    </xdr:from>
    <xdr:to>
      <xdr:col>54</xdr:col>
      <xdr:colOff>238125</xdr:colOff>
      <xdr:row>15</xdr:row>
      <xdr:rowOff>104781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CxnSpPr/>
      </xdr:nvCxnSpPr>
      <xdr:spPr>
        <a:xfrm flipV="1">
          <a:off x="16230600" y="3114675"/>
          <a:ext cx="247650" cy="6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9525</xdr:colOff>
      <xdr:row>21</xdr:row>
      <xdr:rowOff>161925</xdr:rowOff>
    </xdr:from>
    <xdr:to>
      <xdr:col>54</xdr:col>
      <xdr:colOff>238125</xdr:colOff>
      <xdr:row>21</xdr:row>
      <xdr:rowOff>161926</xdr:rowOff>
    </xdr:to>
    <xdr:cxnSp macro="">
      <xdr:nvCxnSpPr>
        <xdr:cNvPr id="179" name="Straight Connector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>
          <a:off x="13506450" y="4352925"/>
          <a:ext cx="228600" cy="1"/>
        </a:xfrm>
        <a:prstGeom prst="line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28575</xdr:colOff>
      <xdr:row>30</xdr:row>
      <xdr:rowOff>4763</xdr:rowOff>
    </xdr:from>
    <xdr:to>
      <xdr:col>34</xdr:col>
      <xdr:colOff>28577</xdr:colOff>
      <xdr:row>32</xdr:row>
      <xdr:rowOff>23813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CxnSpPr/>
      </xdr:nvCxnSpPr>
      <xdr:spPr>
        <a:xfrm flipH="1">
          <a:off x="9753600" y="5976938"/>
          <a:ext cx="2" cy="409575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4763</xdr:colOff>
      <xdr:row>32</xdr:row>
      <xdr:rowOff>23813</xdr:rowOff>
    </xdr:from>
    <xdr:to>
      <xdr:col>62</xdr:col>
      <xdr:colOff>28575</xdr:colOff>
      <xdr:row>32</xdr:row>
      <xdr:rowOff>28576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CxnSpPr/>
      </xdr:nvCxnSpPr>
      <xdr:spPr>
        <a:xfrm flipV="1">
          <a:off x="9729788" y="6386513"/>
          <a:ext cx="8767762" cy="4763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62</xdr:col>
      <xdr:colOff>19050</xdr:colOff>
      <xdr:row>19</xdr:row>
      <xdr:rowOff>52388</xdr:rowOff>
    </xdr:from>
    <xdr:to>
      <xdr:col>62</xdr:col>
      <xdr:colOff>28575</xdr:colOff>
      <xdr:row>32</xdr:row>
      <xdr:rowOff>52388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CxnSpPr/>
      </xdr:nvCxnSpPr>
      <xdr:spPr>
        <a:xfrm flipH="1">
          <a:off x="18488025" y="3862388"/>
          <a:ext cx="9525" cy="25527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62</xdr:col>
      <xdr:colOff>0</xdr:colOff>
      <xdr:row>19</xdr:row>
      <xdr:rowOff>85725</xdr:rowOff>
    </xdr:from>
    <xdr:to>
      <xdr:col>63</xdr:col>
      <xdr:colOff>0</xdr:colOff>
      <xdr:row>19</xdr:row>
      <xdr:rowOff>85731</xdr:rowOff>
    </xdr:to>
    <xdr:cxnSp macro="">
      <xdr:nvCxnSpPr>
        <xdr:cNvPr id="229" name="Straight Connector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CxnSpPr/>
      </xdr:nvCxnSpPr>
      <xdr:spPr>
        <a:xfrm flipV="1">
          <a:off x="18468975" y="3895725"/>
          <a:ext cx="247650" cy="6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0</xdr:colOff>
      <xdr:row>18</xdr:row>
      <xdr:rowOff>114300</xdr:rowOff>
    </xdr:from>
    <xdr:to>
      <xdr:col>63</xdr:col>
      <xdr:colOff>9525</xdr:colOff>
      <xdr:row>18</xdr:row>
      <xdr:rowOff>114302</xdr:rowOff>
    </xdr:to>
    <xdr:cxnSp macro="">
      <xdr:nvCxnSpPr>
        <xdr:cNvPr id="231" name="Straight Connector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CxnSpPr>
          <a:cxnSpLocks/>
        </xdr:cNvCxnSpPr>
      </xdr:nvCxnSpPr>
      <xdr:spPr>
        <a:xfrm flipV="1">
          <a:off x="18221325" y="3733800"/>
          <a:ext cx="504825" cy="2"/>
        </a:xfrm>
        <a:prstGeom prst="line">
          <a:avLst/>
        </a:prstGeom>
        <a:ln w="63500">
          <a:solidFill>
            <a:srgbClr val="FF000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219075</xdr:colOff>
      <xdr:row>16</xdr:row>
      <xdr:rowOff>0</xdr:rowOff>
    </xdr:from>
    <xdr:to>
      <xdr:col>55</xdr:col>
      <xdr:colOff>219075</xdr:colOff>
      <xdr:row>20</xdr:row>
      <xdr:rowOff>9525</xdr:rowOff>
    </xdr:to>
    <xdr:cxnSp macro="">
      <xdr:nvCxnSpPr>
        <xdr:cNvPr id="235" name="Straight Connector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CxnSpPr/>
      </xdr:nvCxnSpPr>
      <xdr:spPr>
        <a:xfrm>
          <a:off x="16706850" y="3209925"/>
          <a:ext cx="0" cy="790575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228600</xdr:colOff>
      <xdr:row>18</xdr:row>
      <xdr:rowOff>150668</xdr:rowOff>
    </xdr:from>
    <xdr:to>
      <xdr:col>80</xdr:col>
      <xdr:colOff>25977</xdr:colOff>
      <xdr:row>18</xdr:row>
      <xdr:rowOff>173182</xdr:rowOff>
    </xdr:to>
    <xdr:cxnSp macro="">
      <xdr:nvCxnSpPr>
        <xdr:cNvPr id="239" name="Straight Connector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CxnSpPr>
          <a:cxnSpLocks/>
        </xdr:cNvCxnSpPr>
      </xdr:nvCxnSpPr>
      <xdr:spPr>
        <a:xfrm>
          <a:off x="17165782" y="3752850"/>
          <a:ext cx="3061854" cy="22514"/>
        </a:xfrm>
        <a:prstGeom prst="line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233795</xdr:colOff>
      <xdr:row>0</xdr:row>
      <xdr:rowOff>225137</xdr:rowOff>
    </xdr:from>
    <xdr:to>
      <xdr:col>42</xdr:col>
      <xdr:colOff>210267</xdr:colOff>
      <xdr:row>7</xdr:row>
      <xdr:rowOff>57569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5FDD35D8-68F0-4579-800F-826E5B3E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6704" y="225137"/>
          <a:ext cx="3492063" cy="12698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6</xdr:row>
      <xdr:rowOff>0</xdr:rowOff>
    </xdr:from>
    <xdr:to>
      <xdr:col>10</xdr:col>
      <xdr:colOff>28574</xdr:colOff>
      <xdr:row>32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219200"/>
          <a:ext cx="5029199" cy="5029199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</xdr:row>
      <xdr:rowOff>247650</xdr:rowOff>
    </xdr:from>
    <xdr:to>
      <xdr:col>10</xdr:col>
      <xdr:colOff>272613</xdr:colOff>
      <xdr:row>7</xdr:row>
      <xdr:rowOff>31591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4A618B-350B-48BC-8510-FAD20A33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676275"/>
          <a:ext cx="3492063" cy="12698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ear4solar.com/" TargetMode="External"/><Relationship Id="rId1" Type="http://schemas.openxmlformats.org/officeDocument/2006/relationships/hyperlink" Target="https://www.stylepunk.co.uk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tylepunk.co.uk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tylepunk.co.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3008F-2B41-479A-B24C-E14CE6025FA6}">
  <sheetPr codeName="Sheet1"/>
  <dimension ref="A1:U40"/>
  <sheetViews>
    <sheetView showRowColHeaders="0" zoomScale="140" zoomScaleNormal="140" workbookViewId="0">
      <selection activeCell="J8" sqref="J8"/>
    </sheetView>
  </sheetViews>
  <sheetFormatPr defaultRowHeight="15" x14ac:dyDescent="0.25"/>
  <cols>
    <col min="2" max="2" width="15.7109375" customWidth="1"/>
    <col min="3" max="3" width="10.28515625" bestFit="1" customWidth="1"/>
    <col min="10" max="10" width="21.5703125" customWidth="1"/>
  </cols>
  <sheetData>
    <row r="1" spans="1:21" s="92" customFormat="1" ht="24" thickBot="1" x14ac:dyDescent="0.4">
      <c r="A1" s="91" t="s">
        <v>39</v>
      </c>
      <c r="B1" s="91"/>
      <c r="C1" s="91"/>
      <c r="D1" s="91"/>
      <c r="E1" s="91"/>
      <c r="F1" s="91"/>
      <c r="G1" s="91"/>
      <c r="H1" s="91"/>
      <c r="I1" s="91"/>
    </row>
    <row r="2" spans="1:21" s="54" customFormat="1" ht="15.75" thickTop="1" x14ac:dyDescent="0.25">
      <c r="A2" s="69" t="s">
        <v>67</v>
      </c>
    </row>
    <row r="3" spans="1:21" s="53" customFormat="1" x14ac:dyDescent="0.25">
      <c r="A3" s="113" t="s">
        <v>68</v>
      </c>
      <c r="B3" s="111"/>
      <c r="C3" s="112"/>
      <c r="D3" s="112"/>
      <c r="E3" s="89"/>
      <c r="F3" s="1"/>
      <c r="G3" s="89"/>
    </row>
    <row r="4" spans="1:21" s="54" customFormat="1" x14ac:dyDescent="0.25">
      <c r="A4" s="106" t="s">
        <v>45</v>
      </c>
      <c r="B4" s="89"/>
      <c r="C4" s="89"/>
      <c r="D4" s="89"/>
      <c r="E4" s="89"/>
      <c r="F4" s="57"/>
      <c r="G4" s="89"/>
      <c r="I4" s="89"/>
    </row>
    <row r="5" spans="1:21" s="53" customFormat="1" ht="15" customHeight="1" x14ac:dyDescent="0.45">
      <c r="A5" s="107" t="s">
        <v>42</v>
      </c>
      <c r="B5" s="89"/>
      <c r="C5" s="89"/>
      <c r="D5" s="89"/>
      <c r="E5" s="89"/>
      <c r="F5" s="89"/>
      <c r="G5" s="89"/>
      <c r="H5" s="89"/>
      <c r="I5" s="89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</row>
    <row r="6" spans="1:21" s="54" customFormat="1" ht="15.75" customHeight="1" x14ac:dyDescent="0.45">
      <c r="A6" s="107" t="s">
        <v>69</v>
      </c>
      <c r="B6" s="89"/>
      <c r="C6" s="89"/>
      <c r="D6" s="89"/>
      <c r="E6" s="89"/>
      <c r="F6" s="89"/>
      <c r="G6" s="89"/>
      <c r="H6" s="89"/>
      <c r="I6" s="89"/>
      <c r="K6" s="2"/>
      <c r="L6" s="2"/>
      <c r="M6" s="2"/>
      <c r="N6" s="2"/>
      <c r="O6" s="126"/>
      <c r="P6" s="126"/>
      <c r="Q6" s="126"/>
      <c r="R6" s="126"/>
      <c r="S6" s="126"/>
      <c r="T6" s="126"/>
      <c r="U6" s="126"/>
    </row>
    <row r="7" spans="1:21" s="54" customFormat="1" ht="20.25" thickBot="1" x14ac:dyDescent="0.35">
      <c r="A7" s="4" t="s">
        <v>37</v>
      </c>
      <c r="B7" s="4"/>
      <c r="C7" s="4"/>
      <c r="D7" s="4"/>
      <c r="E7" s="4"/>
      <c r="F7" s="4"/>
      <c r="G7" s="4"/>
      <c r="H7" s="4"/>
      <c r="I7" s="4"/>
      <c r="K7" s="129" t="s">
        <v>71</v>
      </c>
      <c r="L7" s="129"/>
      <c r="M7" s="129"/>
      <c r="N7" s="129"/>
      <c r="P7" s="5"/>
      <c r="Q7" s="5"/>
      <c r="R7" s="5"/>
      <c r="S7" s="5"/>
      <c r="T7" s="5"/>
      <c r="U7" s="5"/>
    </row>
    <row r="8" spans="1:21" ht="15.75" thickTop="1" x14ac:dyDescent="0.25">
      <c r="A8" s="57" t="s">
        <v>70</v>
      </c>
      <c r="J8" t="s">
        <v>74</v>
      </c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</row>
    <row r="9" spans="1:21" x14ac:dyDescent="0.25">
      <c r="B9" s="93" t="s">
        <v>2</v>
      </c>
      <c r="C9" s="94" t="s">
        <v>3</v>
      </c>
      <c r="D9" s="94" t="s">
        <v>75</v>
      </c>
      <c r="E9" s="95" t="s">
        <v>47</v>
      </c>
      <c r="F9" s="144" t="s">
        <v>76</v>
      </c>
      <c r="G9" s="145"/>
      <c r="H9" s="10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</row>
    <row r="10" spans="1:21" ht="28.5" x14ac:dyDescent="0.45">
      <c r="B10" s="96" t="s">
        <v>4</v>
      </c>
      <c r="C10" s="96">
        <v>27</v>
      </c>
      <c r="D10" s="96">
        <v>24</v>
      </c>
      <c r="E10" s="98">
        <v>12</v>
      </c>
      <c r="F10" s="66">
        <f t="shared" ref="F10:F19" si="0">D10*C10</f>
        <v>648</v>
      </c>
      <c r="G10" s="141"/>
      <c r="H10" s="142"/>
      <c r="K10" s="62" t="s">
        <v>43</v>
      </c>
      <c r="L10" s="58"/>
      <c r="M10" s="58"/>
      <c r="N10" s="58"/>
      <c r="O10" s="58"/>
      <c r="P10" s="58"/>
      <c r="Q10" s="58"/>
      <c r="R10" s="54"/>
      <c r="S10" s="54"/>
      <c r="T10" s="54"/>
      <c r="U10" s="54"/>
    </row>
    <row r="11" spans="1:21" ht="15.75" x14ac:dyDescent="0.25">
      <c r="B11" s="97" t="s">
        <v>5</v>
      </c>
      <c r="C11" s="97">
        <v>6</v>
      </c>
      <c r="D11" s="97">
        <v>5</v>
      </c>
      <c r="E11" s="99">
        <v>12</v>
      </c>
      <c r="F11" s="66">
        <f t="shared" si="0"/>
        <v>30</v>
      </c>
      <c r="G11" s="141"/>
      <c r="H11" s="142"/>
      <c r="K11" s="58"/>
      <c r="L11" s="59" t="s">
        <v>49</v>
      </c>
      <c r="M11" s="59"/>
      <c r="N11" s="59"/>
      <c r="O11" s="59"/>
      <c r="P11" s="59"/>
      <c r="Q11" s="58"/>
    </row>
    <row r="12" spans="1:21" ht="18.75" x14ac:dyDescent="0.3">
      <c r="B12" s="97" t="s">
        <v>6</v>
      </c>
      <c r="C12" s="97">
        <v>11</v>
      </c>
      <c r="D12" s="97">
        <v>5</v>
      </c>
      <c r="E12" s="99">
        <v>12</v>
      </c>
      <c r="F12" s="66">
        <f t="shared" si="0"/>
        <v>55</v>
      </c>
      <c r="G12" s="141"/>
      <c r="H12" s="142"/>
      <c r="K12" s="58"/>
      <c r="L12" s="135">
        <f>_DailyWattsConsumption*_DaysAutonomy/(_BatteryEfficiency/100)</f>
        <v>3268.8888888888887</v>
      </c>
      <c r="M12" s="134" t="s">
        <v>77</v>
      </c>
      <c r="O12" s="140">
        <f>ROUNDUP(_ResultsBatteryWh,-3)</f>
        <v>4000</v>
      </c>
      <c r="P12" t="s">
        <v>12</v>
      </c>
      <c r="Q12" s="58"/>
    </row>
    <row r="13" spans="1:21" ht="18.75" x14ac:dyDescent="0.3">
      <c r="B13" s="97" t="s">
        <v>7</v>
      </c>
      <c r="C13" s="97">
        <v>10</v>
      </c>
      <c r="D13" s="97">
        <v>4</v>
      </c>
      <c r="E13" s="99">
        <v>12</v>
      </c>
      <c r="F13" s="66">
        <f t="shared" si="0"/>
        <v>40</v>
      </c>
      <c r="G13" s="141"/>
      <c r="H13" s="142"/>
      <c r="K13" s="58"/>
      <c r="L13" s="136">
        <f>_ResultsBatteryWh/_BatteryVoltage</f>
        <v>272.40740740740739</v>
      </c>
      <c r="M13" s="137" t="s">
        <v>15</v>
      </c>
      <c r="O13" s="140">
        <f>ROUNDUP(_ResultsBatteryAh,-2)</f>
        <v>300</v>
      </c>
      <c r="P13" t="s">
        <v>15</v>
      </c>
      <c r="Q13" s="58"/>
    </row>
    <row r="14" spans="1:21" x14ac:dyDescent="0.25">
      <c r="B14" s="97" t="s">
        <v>8</v>
      </c>
      <c r="C14" s="97">
        <v>75</v>
      </c>
      <c r="D14" s="97">
        <v>3</v>
      </c>
      <c r="E14" s="99">
        <v>230</v>
      </c>
      <c r="F14" s="66">
        <f t="shared" si="0"/>
        <v>225</v>
      </c>
      <c r="G14" s="141"/>
      <c r="H14" s="142"/>
      <c r="K14" s="58"/>
      <c r="L14" s="132" t="str">
        <f>IF(_availableWh&gt;_ResultsBatteryWh,"","you need a bigger battery with more amp hours")</f>
        <v/>
      </c>
      <c r="M14" s="50"/>
      <c r="Q14" s="58"/>
    </row>
    <row r="15" spans="1:21" ht="15.75" x14ac:dyDescent="0.25">
      <c r="B15" s="97" t="s">
        <v>9</v>
      </c>
      <c r="C15" s="97">
        <v>100</v>
      </c>
      <c r="D15" s="97">
        <v>8</v>
      </c>
      <c r="E15" s="99">
        <v>230</v>
      </c>
      <c r="F15" s="66">
        <f t="shared" si="0"/>
        <v>800</v>
      </c>
      <c r="G15" s="141"/>
      <c r="H15" s="142"/>
      <c r="K15" s="58"/>
      <c r="L15" s="64" t="s">
        <v>38</v>
      </c>
      <c r="M15" s="63"/>
      <c r="N15" s="63"/>
      <c r="O15" s="63"/>
      <c r="P15" s="64"/>
      <c r="Q15" s="58"/>
    </row>
    <row r="16" spans="1:21" ht="15.75" x14ac:dyDescent="0.25">
      <c r="B16" s="97" t="s">
        <v>0</v>
      </c>
      <c r="C16" s="97">
        <v>6</v>
      </c>
      <c r="D16" s="97">
        <v>24</v>
      </c>
      <c r="E16" s="99">
        <v>230</v>
      </c>
      <c r="F16" s="66">
        <f t="shared" si="0"/>
        <v>144</v>
      </c>
      <c r="G16" s="143"/>
      <c r="H16" s="142"/>
      <c r="K16" s="58"/>
      <c r="L16" s="138">
        <f>SUMIF(E10:E19,"&gt;=100",C10:C19)/(_InverterEfficiency/100)</f>
        <v>1312.2222222222222</v>
      </c>
      <c r="M16" s="134" t="s">
        <v>3</v>
      </c>
      <c r="O16" s="60">
        <f>ROUNDUP(_ResultsInverterW,-3)</f>
        <v>2000</v>
      </c>
      <c r="P16" t="s">
        <v>73</v>
      </c>
      <c r="Q16" s="58"/>
    </row>
    <row r="17" spans="1:17" x14ac:dyDescent="0.25">
      <c r="B17" s="97" t="s">
        <v>1</v>
      </c>
      <c r="C17" s="97">
        <v>1000</v>
      </c>
      <c r="D17" s="97">
        <v>1</v>
      </c>
      <c r="E17" s="99">
        <v>230</v>
      </c>
      <c r="F17" s="66">
        <f t="shared" si="0"/>
        <v>1000</v>
      </c>
      <c r="G17" s="141"/>
      <c r="H17" s="142"/>
      <c r="K17" s="58"/>
      <c r="L17" s="134"/>
      <c r="M17" s="148">
        <f>_ResultsInverterW/_BatteryVoltage</f>
        <v>109.35185185185185</v>
      </c>
      <c r="N17" s="119" t="s">
        <v>65</v>
      </c>
      <c r="O17" s="54"/>
      <c r="P17" s="54"/>
      <c r="Q17" s="58"/>
    </row>
    <row r="18" spans="1:17" ht="15.75" x14ac:dyDescent="0.25">
      <c r="B18" s="97" t="s">
        <v>10</v>
      </c>
      <c r="C18" s="97">
        <v>0</v>
      </c>
      <c r="D18" s="97">
        <v>0</v>
      </c>
      <c r="E18" s="99">
        <v>0</v>
      </c>
      <c r="F18" s="66">
        <f t="shared" si="0"/>
        <v>0</v>
      </c>
      <c r="G18" s="141"/>
      <c r="H18" s="142"/>
      <c r="K18" s="58"/>
      <c r="L18" s="64" t="s">
        <v>46</v>
      </c>
      <c r="M18" s="63"/>
      <c r="N18" s="64"/>
      <c r="O18" s="64"/>
      <c r="P18" s="64"/>
      <c r="Q18" s="58"/>
    </row>
    <row r="19" spans="1:17" ht="18.75" x14ac:dyDescent="0.3">
      <c r="B19" s="97" t="s">
        <v>11</v>
      </c>
      <c r="C19" s="97">
        <v>0</v>
      </c>
      <c r="D19" s="97">
        <v>0</v>
      </c>
      <c r="E19" s="99">
        <v>0</v>
      </c>
      <c r="F19" s="66">
        <f t="shared" si="0"/>
        <v>0</v>
      </c>
      <c r="G19" s="141"/>
      <c r="H19" s="142"/>
      <c r="K19" s="58"/>
      <c r="L19" s="133">
        <f>_ResultsBatteryWh/_SunHoursPerDay</f>
        <v>563.60153256704984</v>
      </c>
      <c r="M19" s="134" t="s">
        <v>44</v>
      </c>
      <c r="O19" s="140">
        <f>ROUNDUP(_ResultsSolarPanelWatts,-2)</f>
        <v>600</v>
      </c>
      <c r="P19" t="s">
        <v>73</v>
      </c>
      <c r="Q19" s="58"/>
    </row>
    <row r="20" spans="1:17" ht="15.75" x14ac:dyDescent="0.25">
      <c r="B20" s="2"/>
      <c r="C20" s="67">
        <f>SUM(C10:C19)</f>
        <v>1235</v>
      </c>
      <c r="E20" s="68"/>
      <c r="F20" s="67">
        <f>SUM(F10:F19)</f>
        <v>2942</v>
      </c>
      <c r="G20" s="146"/>
      <c r="H20" s="142"/>
      <c r="K20" s="58"/>
      <c r="L20" s="133">
        <f>ROUNDUP(_ResultsSolarPanelWatts/_BatteryVoltage,-1)</f>
        <v>50</v>
      </c>
      <c r="M20" s="139" t="s">
        <v>81</v>
      </c>
      <c r="O20" s="100"/>
      <c r="P20" s="61"/>
      <c r="Q20" s="58"/>
    </row>
    <row r="21" spans="1:17" s="54" customFormat="1" ht="20.25" thickBot="1" x14ac:dyDescent="0.35">
      <c r="A21" s="4"/>
      <c r="B21" s="4"/>
      <c r="C21" s="4"/>
      <c r="D21" s="4"/>
      <c r="E21" s="4"/>
      <c r="F21" s="120"/>
      <c r="G21" s="4"/>
      <c r="H21" s="4"/>
      <c r="I21" s="4"/>
      <c r="K21" s="58"/>
      <c r="L21" s="58"/>
      <c r="M21" s="58"/>
      <c r="N21" s="58"/>
      <c r="O21" s="58"/>
      <c r="P21" s="58"/>
      <c r="Q21" s="58"/>
    </row>
    <row r="22" spans="1:17" ht="15.75" thickTop="1" x14ac:dyDescent="0.25">
      <c r="A22" s="51" t="s">
        <v>78</v>
      </c>
      <c r="B22" s="52"/>
      <c r="C22" s="52"/>
      <c r="D22" s="52"/>
      <c r="E22" s="52"/>
      <c r="F22" s="121">
        <v>12</v>
      </c>
      <c r="G22" s="3" t="s">
        <v>13</v>
      </c>
      <c r="K22" s="54"/>
      <c r="L22" s="54"/>
      <c r="M22" s="54"/>
      <c r="N22" s="54"/>
      <c r="O22" s="101"/>
      <c r="P22" s="54"/>
      <c r="Q22" s="54"/>
    </row>
    <row r="23" spans="1:17" s="56" customFormat="1" x14ac:dyDescent="0.25">
      <c r="A23" s="55" t="s">
        <v>79</v>
      </c>
      <c r="B23" s="55"/>
      <c r="C23" s="55"/>
      <c r="D23" s="55"/>
      <c r="E23" s="55"/>
      <c r="F23" s="122">
        <v>280</v>
      </c>
      <c r="G23" s="3" t="s">
        <v>15</v>
      </c>
      <c r="K23" s="147">
        <f>_CellAh*_BatteryVoltage</f>
        <v>3360</v>
      </c>
      <c r="L23" s="114"/>
      <c r="M23" s="104"/>
      <c r="N23" s="104"/>
      <c r="O23"/>
      <c r="P23"/>
      <c r="Q23"/>
    </row>
    <row r="24" spans="1:17" x14ac:dyDescent="0.25">
      <c r="A24" t="s">
        <v>80</v>
      </c>
      <c r="F24" s="123">
        <v>90</v>
      </c>
      <c r="G24" s="1" t="s">
        <v>14</v>
      </c>
      <c r="L24" s="105"/>
      <c r="M24" s="104"/>
      <c r="N24" s="104"/>
      <c r="O24" s="56"/>
      <c r="P24" s="56"/>
      <c r="Q24" s="56"/>
    </row>
    <row r="25" spans="1:17" x14ac:dyDescent="0.25">
      <c r="A25" t="s">
        <v>41</v>
      </c>
      <c r="F25" s="124">
        <v>5.8</v>
      </c>
      <c r="G25" s="1" t="s">
        <v>16</v>
      </c>
      <c r="L25" s="108"/>
      <c r="M25" s="104"/>
      <c r="N25" s="104"/>
    </row>
    <row r="26" spans="1:17" s="89" customFormat="1" x14ac:dyDescent="0.25">
      <c r="A26" s="89" t="s">
        <v>63</v>
      </c>
      <c r="F26" s="123">
        <v>1</v>
      </c>
      <c r="G26" s="1" t="s">
        <v>64</v>
      </c>
      <c r="L26" s="109"/>
      <c r="M26" s="104"/>
      <c r="N26" s="104"/>
    </row>
    <row r="27" spans="1:17" x14ac:dyDescent="0.25">
      <c r="A27" s="149" t="s">
        <v>36</v>
      </c>
      <c r="B27" s="150"/>
      <c r="C27" s="150"/>
      <c r="D27" s="150"/>
      <c r="E27" s="150"/>
      <c r="F27" s="128">
        <v>90</v>
      </c>
      <c r="G27" s="3" t="s">
        <v>14</v>
      </c>
      <c r="L27" s="110"/>
      <c r="M27" s="104"/>
      <c r="N27" s="104"/>
    </row>
    <row r="28" spans="1:17" x14ac:dyDescent="0.25">
      <c r="A28" s="151"/>
      <c r="B28" s="151"/>
      <c r="C28" s="151"/>
      <c r="D28" s="151"/>
      <c r="E28" s="151"/>
      <c r="F28" s="127"/>
      <c r="G28" s="1"/>
      <c r="L28" s="89"/>
    </row>
    <row r="29" spans="1:17" s="54" customFormat="1" x14ac:dyDescent="0.25"/>
    <row r="30" spans="1:17" s="54" customFormat="1" x14ac:dyDescent="0.25"/>
    <row r="40" spans="1:1" x14ac:dyDescent="0.25">
      <c r="A40" t="s">
        <v>57</v>
      </c>
    </row>
  </sheetData>
  <mergeCells count="2">
    <mergeCell ref="A27:E27"/>
    <mergeCell ref="A28:E28"/>
  </mergeCells>
  <hyperlinks>
    <hyperlink ref="K7" r:id="rId1" display="click here to go to StylePunk Solar" xr:uid="{5499DB1F-698E-4B15-A463-04E8D94E58CD}"/>
    <hyperlink ref="K7:N7" r:id="rId2" display="click here and we'll build it for you!" xr:uid="{4C657DA6-BBE2-43E8-BC1F-3233A4465CF5}"/>
  </hyperlinks>
  <pageMargins left="0.7" right="0.7" top="0.75" bottom="0.75" header="0.3" footer="0.3"/>
  <pageSetup orientation="portrait" horizontalDpi="300" verticalDpi="30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BE14-2751-468F-B2A0-DC0A27737C38}">
  <dimension ref="A1:CE33"/>
  <sheetViews>
    <sheetView showGridLines="0" showRowColHeaders="0" tabSelected="1" zoomScale="120" zoomScaleNormal="120" workbookViewId="0">
      <selection activeCell="AH16" sqref="AH16:AH28"/>
    </sheetView>
  </sheetViews>
  <sheetFormatPr defaultColWidth="3.7109375" defaultRowHeight="15" x14ac:dyDescent="0.25"/>
  <cols>
    <col min="1" max="1" width="3.7109375" style="5" customWidth="1"/>
    <col min="2" max="2" width="7.5703125" style="5" customWidth="1"/>
    <col min="3" max="3" width="4.28515625" style="5" bestFit="1" customWidth="1"/>
    <col min="4" max="11" width="3.7109375" style="5" customWidth="1"/>
    <col min="12" max="12" width="4" style="5" customWidth="1"/>
    <col min="13" max="13" width="3.7109375" style="5" customWidth="1"/>
    <col min="14" max="15" width="3.7109375" style="5"/>
    <col min="16" max="16" width="4.42578125" style="5" customWidth="1"/>
    <col min="17" max="17" width="3.7109375" style="5"/>
    <col min="18" max="18" width="3.7109375" style="88"/>
    <col min="19" max="29" width="3.7109375" style="5"/>
    <col min="30" max="30" width="3.7109375" style="5" customWidth="1"/>
    <col min="31" max="32" width="3.7109375" style="5"/>
    <col min="33" max="33" width="3.7109375" style="5" customWidth="1"/>
    <col min="34" max="37" width="3.7109375" style="5"/>
    <col min="38" max="38" width="3.7109375" style="40"/>
    <col min="39" max="47" width="3.7109375" style="5"/>
    <col min="48" max="48" width="4.5703125" style="5" bestFit="1" customWidth="1"/>
    <col min="49" max="80" width="3.7109375" style="5"/>
    <col min="81" max="81" width="13.85546875" style="5" bestFit="1" customWidth="1"/>
    <col min="82" max="82" width="6.140625" style="5" bestFit="1" customWidth="1"/>
    <col min="83" max="16384" width="3.7109375" style="5"/>
  </cols>
  <sheetData>
    <row r="1" spans="1:83" s="48" customFormat="1" ht="20.25" thickBot="1" x14ac:dyDescent="0.35">
      <c r="A1" s="43" t="s">
        <v>29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87" t="s">
        <v>62</v>
      </c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45" t="s">
        <v>33</v>
      </c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4" t="s">
        <v>34</v>
      </c>
      <c r="BI1" s="44"/>
      <c r="BJ1" s="44"/>
      <c r="BK1" s="44"/>
      <c r="BL1" s="44"/>
      <c r="BM1" s="44"/>
      <c r="BN1" s="44"/>
      <c r="BO1" s="44"/>
      <c r="BP1" s="44"/>
      <c r="BQ1" s="44"/>
      <c r="BR1" s="46" t="s">
        <v>32</v>
      </c>
      <c r="BS1" s="46"/>
      <c r="BT1" s="46"/>
      <c r="BU1" s="46"/>
      <c r="BV1" s="46"/>
      <c r="BW1" s="46"/>
      <c r="BX1" s="46"/>
      <c r="BY1" s="46"/>
      <c r="BZ1" s="46"/>
      <c r="CA1" s="47" t="s">
        <v>35</v>
      </c>
      <c r="CB1" s="47"/>
      <c r="CC1" s="47"/>
      <c r="CD1" s="47"/>
      <c r="CE1" s="47"/>
    </row>
    <row r="2" spans="1:83" ht="16.5" thickTop="1" thickBot="1" x14ac:dyDescent="0.3">
      <c r="B2" s="162">
        <f>_PanelsRoundedUpWatts</f>
        <v>600</v>
      </c>
      <c r="C2" s="162"/>
      <c r="D2" s="162"/>
      <c r="E2" s="16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40"/>
      <c r="BS2" s="40"/>
      <c r="BT2" s="40"/>
      <c r="BU2" s="40"/>
      <c r="BV2" s="40"/>
      <c r="BW2" s="40"/>
      <c r="BX2" s="40"/>
      <c r="BY2" s="40"/>
      <c r="BZ2" s="40"/>
      <c r="CA2" s="42"/>
      <c r="CB2" s="42"/>
      <c r="CC2" s="42"/>
      <c r="CD2" s="42"/>
      <c r="CE2" s="42"/>
    </row>
    <row r="3" spans="1:83" ht="15.75" thickBot="1" x14ac:dyDescent="0.3">
      <c r="B3" s="163"/>
      <c r="C3" s="163"/>
      <c r="D3" s="163"/>
      <c r="E3" s="163"/>
      <c r="F3" s="154" t="s">
        <v>3</v>
      </c>
      <c r="G3" s="154"/>
      <c r="H3" s="154"/>
      <c r="S3" s="72"/>
      <c r="T3" s="73"/>
      <c r="U3" s="72"/>
      <c r="V3" s="72"/>
      <c r="W3" s="72"/>
      <c r="X3" s="72"/>
      <c r="Y3" s="82" t="s">
        <v>19</v>
      </c>
      <c r="Z3" s="29"/>
      <c r="AA3" s="30"/>
      <c r="AB3" s="72"/>
      <c r="AC3" s="72"/>
      <c r="AD3" s="74"/>
      <c r="AE3" s="74"/>
      <c r="AF3" s="74"/>
      <c r="AG3" s="72"/>
      <c r="AH3" s="72"/>
      <c r="AI3" s="72"/>
      <c r="AJ3" s="72"/>
      <c r="AK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82" t="s">
        <v>20</v>
      </c>
      <c r="BE3" s="29"/>
      <c r="BF3" s="30"/>
      <c r="BG3" s="72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40"/>
      <c r="BS3" s="40"/>
      <c r="BT3" s="40"/>
      <c r="BU3" s="40"/>
      <c r="BV3" s="40"/>
      <c r="BW3" s="40"/>
      <c r="BX3" s="40"/>
      <c r="BY3" s="40"/>
      <c r="BZ3" s="40"/>
      <c r="CA3" s="42"/>
      <c r="CB3" s="42"/>
      <c r="CC3" s="42"/>
      <c r="CD3" s="42"/>
      <c r="CE3" s="42"/>
    </row>
    <row r="4" spans="1:83" ht="15" customHeight="1" x14ac:dyDescent="0.4">
      <c r="B4" s="163"/>
      <c r="C4" s="163"/>
      <c r="D4" s="163"/>
      <c r="E4" s="163"/>
      <c r="F4" s="154"/>
      <c r="G4" s="154"/>
      <c r="H4" s="154"/>
      <c r="S4" s="72"/>
      <c r="T4" s="72"/>
      <c r="U4" s="72"/>
      <c r="V4" s="72"/>
      <c r="W4" s="72"/>
      <c r="X4" s="72"/>
      <c r="Y4" s="75"/>
      <c r="Z4" s="74"/>
      <c r="AA4" s="76"/>
      <c r="AB4" s="72"/>
      <c r="AC4" s="72"/>
      <c r="AD4" s="74"/>
      <c r="AE4" s="74"/>
      <c r="AF4" s="74"/>
      <c r="AG4" s="72"/>
      <c r="AH4" s="72"/>
      <c r="AI4" s="72"/>
      <c r="AJ4" s="72"/>
      <c r="AK4" s="72"/>
      <c r="AM4" s="72"/>
      <c r="AN4" s="72"/>
      <c r="AO4" s="117"/>
      <c r="AP4" s="117"/>
      <c r="AQ4" s="117"/>
      <c r="AR4" s="117"/>
      <c r="AS4" s="117"/>
      <c r="AT4" s="117"/>
      <c r="AU4" s="72"/>
      <c r="AV4" s="72"/>
      <c r="AW4" s="72"/>
      <c r="AX4" s="72"/>
      <c r="AY4" s="72"/>
      <c r="AZ4" s="72"/>
      <c r="BA4" s="72"/>
      <c r="BB4" s="72"/>
      <c r="BC4" s="72"/>
      <c r="BD4" s="75"/>
      <c r="BE4" s="74"/>
      <c r="BF4" s="76"/>
      <c r="BG4" s="72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40"/>
      <c r="BS4" s="40"/>
      <c r="BT4" s="40"/>
      <c r="BU4" s="40"/>
      <c r="BV4" s="40"/>
      <c r="BW4" s="40"/>
      <c r="BX4" s="40"/>
      <c r="BY4" s="40"/>
      <c r="BZ4" s="40"/>
      <c r="CA4" s="42"/>
      <c r="CB4" s="42"/>
      <c r="CC4" s="42"/>
      <c r="CD4" s="42"/>
      <c r="CE4" s="42"/>
    </row>
    <row r="5" spans="1:83" ht="15" customHeight="1" x14ac:dyDescent="0.45">
      <c r="B5" s="69" t="s">
        <v>51</v>
      </c>
      <c r="C5" s="65"/>
      <c r="D5" s="65"/>
      <c r="S5" s="72"/>
      <c r="T5" s="72"/>
      <c r="U5" s="72"/>
      <c r="V5" s="72"/>
      <c r="W5" s="72"/>
      <c r="X5" s="72"/>
      <c r="Y5" s="75"/>
      <c r="Z5" s="74"/>
      <c r="AA5" s="76"/>
      <c r="AB5" s="72"/>
      <c r="AC5" s="72"/>
      <c r="AD5" s="74"/>
      <c r="AE5" s="74"/>
      <c r="AF5" s="74"/>
      <c r="AG5" s="72"/>
      <c r="AH5" s="72"/>
      <c r="AI5" s="72"/>
      <c r="AJ5" s="72"/>
      <c r="AK5" s="72"/>
      <c r="AM5" s="72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72"/>
      <c r="AZ5" s="72"/>
      <c r="BA5" s="72"/>
      <c r="BB5" s="72"/>
      <c r="BC5" s="72"/>
      <c r="BD5" s="75"/>
      <c r="BE5" s="74"/>
      <c r="BF5" s="76"/>
      <c r="BG5" s="72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40"/>
      <c r="BS5" s="40"/>
      <c r="BT5" s="40"/>
      <c r="BU5" s="40"/>
      <c r="BV5" s="40"/>
      <c r="BW5" s="40"/>
      <c r="BX5" s="40"/>
      <c r="BY5" s="40"/>
      <c r="BZ5" s="40"/>
      <c r="CA5" s="42"/>
      <c r="CB5" s="42"/>
      <c r="CC5" s="42"/>
      <c r="CD5" s="42"/>
      <c r="CE5" s="42"/>
    </row>
    <row r="6" spans="1:83" ht="15.75" customHeight="1" thickBot="1" x14ac:dyDescent="0.5">
      <c r="B6" s="65">
        <f>_PanelsRoundedUpWatts/C6</f>
        <v>6</v>
      </c>
      <c r="C6" s="65">
        <v>100</v>
      </c>
      <c r="D6" s="57" t="s">
        <v>50</v>
      </c>
      <c r="S6" s="72"/>
      <c r="T6" s="77"/>
      <c r="U6" s="72"/>
      <c r="V6" s="72"/>
      <c r="W6" s="72"/>
      <c r="X6" s="72"/>
      <c r="Y6" s="78"/>
      <c r="Z6" s="79"/>
      <c r="AA6" s="80"/>
      <c r="AB6" s="72"/>
      <c r="AC6" s="72"/>
      <c r="AD6" s="74"/>
      <c r="AE6" s="74"/>
      <c r="AF6" s="74"/>
      <c r="AG6" s="72"/>
      <c r="AH6" s="72"/>
      <c r="AI6" s="72"/>
      <c r="AJ6" s="72"/>
      <c r="AK6" s="72"/>
      <c r="AM6" s="72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72"/>
      <c r="AZ6" s="72"/>
      <c r="BA6" s="72"/>
      <c r="BB6" s="72"/>
      <c r="BC6" s="72"/>
      <c r="BD6" s="78"/>
      <c r="BE6" s="79"/>
      <c r="BF6" s="80"/>
      <c r="BG6" s="72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40"/>
      <c r="BS6" s="40"/>
      <c r="BT6" s="40"/>
      <c r="BU6" s="40"/>
      <c r="BV6" s="40"/>
      <c r="BW6" s="40"/>
      <c r="BX6" s="40"/>
      <c r="BY6" s="40"/>
      <c r="BZ6" s="40"/>
      <c r="CA6" s="42"/>
      <c r="CB6" s="42"/>
      <c r="CC6" s="42"/>
      <c r="CD6" s="42"/>
      <c r="CE6" s="42"/>
    </row>
    <row r="7" spans="1:83" x14ac:dyDescent="0.25">
      <c r="B7" s="65">
        <f>_PanelsRoundedUpWatts/C7</f>
        <v>3</v>
      </c>
      <c r="C7" s="65">
        <v>200</v>
      </c>
      <c r="D7" s="57" t="s">
        <v>50</v>
      </c>
      <c r="AN7" s="8"/>
      <c r="AO7" s="130"/>
      <c r="AP7" s="130"/>
      <c r="AQ7" s="130"/>
      <c r="AR7" s="130"/>
      <c r="AS7" s="130"/>
      <c r="AT7" s="130"/>
      <c r="AU7" s="130"/>
      <c r="AV7" s="130"/>
      <c r="AW7" s="8"/>
      <c r="AX7" s="8"/>
      <c r="BH7" s="27"/>
      <c r="BR7" s="40"/>
      <c r="CA7" s="42"/>
    </row>
    <row r="8" spans="1:83" ht="15.75" thickBot="1" x14ac:dyDescent="0.3">
      <c r="T8" s="25"/>
      <c r="AP8" s="129" t="s">
        <v>71</v>
      </c>
      <c r="BH8" s="27"/>
      <c r="BR8" s="40"/>
      <c r="CA8" s="42"/>
    </row>
    <row r="9" spans="1:83" ht="15.75" thickBot="1" x14ac:dyDescent="0.3">
      <c r="B9" s="5" t="s">
        <v>17</v>
      </c>
      <c r="X9" s="28" t="s">
        <v>18</v>
      </c>
      <c r="Y9" s="29"/>
      <c r="Z9" s="29"/>
      <c r="AA9" s="29"/>
      <c r="AB9" s="29"/>
      <c r="AC9" s="30"/>
      <c r="BH9" s="27"/>
      <c r="BJ9" s="154" t="s">
        <v>38</v>
      </c>
      <c r="BK9" s="154"/>
      <c r="BL9" s="154"/>
      <c r="BM9" s="154"/>
      <c r="BN9" s="154"/>
      <c r="BR9" s="40"/>
      <c r="CA9" s="42"/>
    </row>
    <row r="10" spans="1:83" x14ac:dyDescent="0.25">
      <c r="B10" s="16"/>
      <c r="C10" s="14"/>
      <c r="D10" s="14"/>
      <c r="E10" s="14"/>
      <c r="F10" s="14"/>
      <c r="G10" s="14"/>
      <c r="H10" s="14"/>
      <c r="I10" s="14"/>
      <c r="J10" s="15"/>
      <c r="K10" s="17"/>
      <c r="L10" s="18"/>
      <c r="M10" s="17"/>
      <c r="X10" s="19"/>
      <c r="Z10" s="5">
        <f>_MPPTcontrollerAmps</f>
        <v>50</v>
      </c>
      <c r="AA10" s="8" t="s">
        <v>66</v>
      </c>
      <c r="AB10" s="20"/>
      <c r="AC10" s="10"/>
      <c r="BH10" s="27"/>
      <c r="BJ10" s="154"/>
      <c r="BK10" s="154"/>
      <c r="BL10" s="154"/>
      <c r="BM10" s="154"/>
      <c r="BN10" s="154"/>
      <c r="BR10" s="40"/>
      <c r="CA10" s="42"/>
    </row>
    <row r="11" spans="1:83" x14ac:dyDescent="0.25">
      <c r="B11" s="9"/>
      <c r="C11" s="21"/>
      <c r="D11" s="21"/>
      <c r="E11" s="21"/>
      <c r="F11" s="21"/>
      <c r="G11" s="21"/>
      <c r="H11" s="21"/>
      <c r="I11" s="21"/>
      <c r="J11" s="10"/>
      <c r="K11" s="17"/>
      <c r="L11" s="18"/>
      <c r="M11" s="17"/>
      <c r="X11" s="9"/>
      <c r="Y11" s="8" t="s">
        <v>58</v>
      </c>
      <c r="Z11" s="8"/>
      <c r="AA11" s="8" t="s">
        <v>59</v>
      </c>
      <c r="AB11" s="8"/>
      <c r="AC11" s="10"/>
      <c r="AE11" s="8"/>
      <c r="AF11" s="8"/>
      <c r="AG11" s="8"/>
      <c r="AH11" s="8"/>
      <c r="AI11" s="8"/>
      <c r="AJ11" s="8"/>
      <c r="AK11" s="8"/>
      <c r="AL11" s="41"/>
      <c r="AU11" s="49"/>
      <c r="BH11" s="27"/>
      <c r="BJ11" s="153">
        <f>_ResultsInverterW</f>
        <v>1312.2222222222222</v>
      </c>
      <c r="BK11" s="153"/>
      <c r="BL11" s="153"/>
      <c r="BM11" s="154" t="s">
        <v>44</v>
      </c>
      <c r="BN11" s="154"/>
      <c r="BR11" s="40"/>
      <c r="CA11" s="42"/>
    </row>
    <row r="12" spans="1:83" x14ac:dyDescent="0.25">
      <c r="B12" s="9"/>
      <c r="C12" s="21"/>
      <c r="D12" s="21"/>
      <c r="E12" s="21"/>
      <c r="F12" s="21"/>
      <c r="G12" s="21"/>
      <c r="H12" s="21"/>
      <c r="I12" s="21"/>
      <c r="J12" s="10"/>
      <c r="N12" s="8"/>
      <c r="O12" s="8"/>
      <c r="P12" s="8"/>
      <c r="Q12" s="8"/>
      <c r="S12" s="8"/>
      <c r="T12" s="8"/>
      <c r="U12" s="8"/>
      <c r="V12" s="8"/>
      <c r="X12" s="9"/>
      <c r="Y12" s="22"/>
      <c r="Z12" s="22"/>
      <c r="AA12" s="22"/>
      <c r="AB12" s="22"/>
      <c r="AC12" s="10"/>
      <c r="AE12" s="8"/>
      <c r="AF12" s="8"/>
      <c r="AH12" s="8"/>
      <c r="AI12" s="8"/>
      <c r="AJ12" s="8"/>
      <c r="AK12" s="8"/>
      <c r="AL12" s="41"/>
      <c r="AU12" s="49"/>
      <c r="BH12" s="27"/>
      <c r="BJ12" s="153"/>
      <c r="BK12" s="153"/>
      <c r="BL12" s="153"/>
      <c r="BM12" s="154"/>
      <c r="BN12" s="154"/>
      <c r="BR12" s="40"/>
      <c r="CA12" s="42"/>
    </row>
    <row r="13" spans="1:83" ht="15.75" thickBot="1" x14ac:dyDescent="0.3">
      <c r="B13" s="9"/>
      <c r="C13" s="21"/>
      <c r="D13" s="21"/>
      <c r="E13" s="21"/>
      <c r="F13" s="21"/>
      <c r="G13" s="21"/>
      <c r="H13" s="21"/>
      <c r="I13" s="21"/>
      <c r="J13" s="10"/>
      <c r="N13" s="8"/>
      <c r="O13" s="8"/>
      <c r="P13" s="8"/>
      <c r="Q13" s="8"/>
      <c r="S13" s="8"/>
      <c r="T13" s="8"/>
      <c r="U13" s="8"/>
      <c r="V13" s="8"/>
      <c r="X13" s="11"/>
      <c r="Y13" s="12"/>
      <c r="Z13" s="12"/>
      <c r="AA13" s="12"/>
      <c r="AB13" s="12"/>
      <c r="AC13" s="13"/>
      <c r="AE13" s="8"/>
      <c r="AF13" s="8"/>
      <c r="AG13" s="8"/>
      <c r="AH13" s="8"/>
      <c r="AI13" s="8"/>
      <c r="AJ13" s="8"/>
      <c r="AK13" s="8"/>
      <c r="AL13" s="41"/>
      <c r="AU13" s="49"/>
      <c r="BH13" s="27"/>
      <c r="BJ13" s="5" t="s">
        <v>56</v>
      </c>
      <c r="BR13" s="40"/>
      <c r="CA13" s="42"/>
    </row>
    <row r="14" spans="1:83" ht="15.75" thickBot="1" x14ac:dyDescent="0.3">
      <c r="B14" s="9"/>
      <c r="C14" s="21"/>
      <c r="D14" s="21"/>
      <c r="E14" s="21"/>
      <c r="F14" s="21"/>
      <c r="G14" s="21"/>
      <c r="H14" s="21"/>
      <c r="I14" s="21"/>
      <c r="J14" s="10"/>
      <c r="N14" s="8"/>
      <c r="O14" s="8"/>
      <c r="P14" s="86"/>
      <c r="Q14" s="17"/>
      <c r="S14" s="8"/>
      <c r="T14" s="81" t="s">
        <v>28</v>
      </c>
      <c r="U14" s="83"/>
      <c r="V14" s="30"/>
      <c r="AE14" s="8"/>
      <c r="AF14" s="82" t="s">
        <v>48</v>
      </c>
      <c r="AG14" s="29"/>
      <c r="AH14" s="29"/>
      <c r="AI14" s="29"/>
      <c r="AJ14" s="85"/>
      <c r="AK14" s="8"/>
      <c r="AL14" s="41"/>
      <c r="AN14" s="84" t="s">
        <v>30</v>
      </c>
      <c r="AO14" s="29"/>
      <c r="AP14" s="29"/>
      <c r="AQ14" s="30"/>
      <c r="BH14" s="27"/>
      <c r="BR14" s="40"/>
      <c r="CA14" s="42"/>
    </row>
    <row r="15" spans="1:83" ht="15.75" thickBot="1" x14ac:dyDescent="0.3">
      <c r="B15" s="11"/>
      <c r="C15" s="12"/>
      <c r="D15" s="12"/>
      <c r="E15" s="12"/>
      <c r="F15" s="12"/>
      <c r="G15" s="12"/>
      <c r="H15" s="12"/>
      <c r="I15" s="12"/>
      <c r="J15" s="13"/>
      <c r="N15" s="8"/>
      <c r="O15" s="8"/>
      <c r="P15" s="18"/>
      <c r="Q15" s="17"/>
      <c r="S15" s="8"/>
      <c r="T15" s="9"/>
      <c r="U15" s="8"/>
      <c r="V15" s="10"/>
      <c r="AE15" s="8"/>
      <c r="AF15" s="9"/>
      <c r="AG15" s="8"/>
      <c r="AH15" s="8"/>
      <c r="AI15" s="8"/>
      <c r="AJ15" s="10"/>
      <c r="AK15" s="8"/>
      <c r="AL15" s="41"/>
      <c r="AN15" s="9"/>
      <c r="AO15" s="8"/>
      <c r="AP15" s="8"/>
      <c r="AQ15" s="10"/>
      <c r="AS15" s="37">
        <f>_CellAh</f>
        <v>280</v>
      </c>
      <c r="AT15" s="37" t="s">
        <v>66</v>
      </c>
      <c r="AU15" s="31"/>
      <c r="AV15" s="157" t="s">
        <v>20</v>
      </c>
      <c r="AW15" s="157"/>
      <c r="AX15" s="157"/>
      <c r="AY15" s="157"/>
      <c r="AZ15" s="32"/>
      <c r="BA15" s="32"/>
      <c r="BB15" s="33"/>
      <c r="BD15" s="70" t="s">
        <v>21</v>
      </c>
      <c r="BE15" s="71"/>
      <c r="BH15" s="27"/>
      <c r="BR15" s="40"/>
      <c r="CA15" s="42"/>
      <c r="CC15" s="125"/>
      <c r="CD15" s="125" t="s">
        <v>3</v>
      </c>
    </row>
    <row r="16" spans="1:83" ht="15.75" customHeight="1" thickBot="1" x14ac:dyDescent="0.3">
      <c r="N16" s="8"/>
      <c r="O16" s="8"/>
      <c r="P16" s="8"/>
      <c r="Q16" s="8"/>
      <c r="S16" s="8"/>
      <c r="T16" s="9"/>
      <c r="U16" s="8"/>
      <c r="V16" s="10"/>
      <c r="AE16" s="8"/>
      <c r="AF16" s="9"/>
      <c r="AG16" s="8"/>
      <c r="AH16" s="164" t="s">
        <v>52</v>
      </c>
      <c r="AI16" s="8"/>
      <c r="AJ16" s="10"/>
      <c r="AK16" s="8"/>
      <c r="AL16" s="41"/>
      <c r="AN16" s="9"/>
      <c r="AO16" s="8"/>
      <c r="AP16" s="8"/>
      <c r="AQ16" s="10"/>
      <c r="AU16" s="34"/>
      <c r="AV16" s="158"/>
      <c r="AW16" s="158"/>
      <c r="AX16" s="158"/>
      <c r="AY16" s="158"/>
      <c r="AZ16" s="35"/>
      <c r="BA16" s="35"/>
      <c r="BB16" s="35"/>
      <c r="BC16" s="8"/>
      <c r="BD16" s="6"/>
      <c r="BE16" s="7"/>
      <c r="BH16" s="27"/>
      <c r="BR16" s="40"/>
      <c r="BT16" s="28" t="s">
        <v>31</v>
      </c>
      <c r="BU16" s="29"/>
      <c r="BV16" s="29"/>
      <c r="BW16" s="29"/>
      <c r="BX16" s="29"/>
      <c r="BY16" s="30"/>
      <c r="CA16" s="42"/>
      <c r="CC16" s="96" t="s">
        <v>4</v>
      </c>
      <c r="CD16" s="96">
        <v>27</v>
      </c>
    </row>
    <row r="17" spans="2:82" ht="15.75" thickBot="1" x14ac:dyDescent="0.3">
      <c r="B17" s="5" t="s">
        <v>17</v>
      </c>
      <c r="M17" s="23" t="s">
        <v>27</v>
      </c>
      <c r="N17" s="8"/>
      <c r="O17" s="8"/>
      <c r="P17" s="8"/>
      <c r="Q17" s="8"/>
      <c r="S17" s="8"/>
      <c r="T17" s="11"/>
      <c r="U17" s="12"/>
      <c r="V17" s="13"/>
      <c r="AE17" s="8"/>
      <c r="AF17" s="116">
        <f>_MPPTcontrollerAmps</f>
        <v>50</v>
      </c>
      <c r="AG17" s="115" t="s">
        <v>66</v>
      </c>
      <c r="AH17" s="164"/>
      <c r="AI17" s="8"/>
      <c r="AJ17" s="10"/>
      <c r="AK17" s="8"/>
      <c r="AL17" s="41"/>
      <c r="AN17" s="11"/>
      <c r="AO17" s="12"/>
      <c r="AP17" s="12"/>
      <c r="AQ17" s="13"/>
      <c r="AS17" s="37"/>
      <c r="AU17" s="9"/>
      <c r="AV17" s="36"/>
      <c r="AW17" s="8"/>
      <c r="AX17" s="8"/>
      <c r="AY17" s="8"/>
      <c r="AZ17" s="8"/>
      <c r="BA17" s="8"/>
      <c r="BB17" s="10"/>
      <c r="BH17" s="27"/>
      <c r="BL17" s="28" t="s">
        <v>38</v>
      </c>
      <c r="BM17" s="29"/>
      <c r="BN17" s="29"/>
      <c r="BO17" s="29"/>
      <c r="BP17" s="30"/>
      <c r="BR17" s="40"/>
      <c r="BT17" s="38"/>
      <c r="BU17" s="8"/>
      <c r="BV17" s="8"/>
      <c r="BW17" s="8"/>
      <c r="BX17" s="8"/>
      <c r="BY17" s="10"/>
      <c r="CA17" s="42"/>
      <c r="CC17" s="97" t="s">
        <v>5</v>
      </c>
      <c r="CD17" s="97">
        <v>6</v>
      </c>
    </row>
    <row r="18" spans="2:82" x14ac:dyDescent="0.25">
      <c r="B18" s="16"/>
      <c r="C18" s="14"/>
      <c r="D18" s="14"/>
      <c r="E18" s="14"/>
      <c r="F18" s="14"/>
      <c r="G18" s="14"/>
      <c r="H18" s="14"/>
      <c r="I18" s="14"/>
      <c r="J18" s="15"/>
      <c r="N18" s="8"/>
      <c r="O18" s="8"/>
      <c r="P18" s="8"/>
      <c r="Q18" s="8"/>
      <c r="S18" s="8"/>
      <c r="T18" s="8"/>
      <c r="U18" s="8"/>
      <c r="V18" s="8"/>
      <c r="AE18" s="8"/>
      <c r="AF18" s="9"/>
      <c r="AG18" s="8"/>
      <c r="AH18" s="164"/>
      <c r="AI18" s="8"/>
      <c r="AJ18" s="10"/>
      <c r="AK18" s="8"/>
      <c r="AL18" s="41"/>
      <c r="AU18" s="9"/>
      <c r="AV18" s="8"/>
      <c r="AW18" s="8"/>
      <c r="AX18" s="8"/>
      <c r="AY18" s="8"/>
      <c r="AZ18" s="8"/>
      <c r="BA18" s="8"/>
      <c r="BB18" s="10"/>
      <c r="BH18" s="27"/>
      <c r="BL18" s="9"/>
      <c r="BM18" s="8"/>
      <c r="BN18" s="8"/>
      <c r="BO18" s="8"/>
      <c r="BP18" s="10"/>
      <c r="BR18" s="40"/>
      <c r="BT18" s="9"/>
      <c r="BU18" s="8"/>
      <c r="BV18" s="8"/>
      <c r="BW18" s="8"/>
      <c r="BX18" s="8"/>
      <c r="BY18" s="10"/>
      <c r="CA18" s="42"/>
      <c r="CC18" s="97" t="s">
        <v>6</v>
      </c>
      <c r="CD18" s="97">
        <v>11</v>
      </c>
    </row>
    <row r="19" spans="2:82" ht="15" customHeight="1" x14ac:dyDescent="0.25">
      <c r="B19" s="9"/>
      <c r="C19" s="21"/>
      <c r="D19" s="21"/>
      <c r="E19" s="21"/>
      <c r="F19" s="21"/>
      <c r="G19" s="21"/>
      <c r="H19" s="21"/>
      <c r="I19" s="21"/>
      <c r="J19" s="10"/>
      <c r="N19" s="8"/>
      <c r="O19" s="8"/>
      <c r="AE19" s="8"/>
      <c r="AF19" s="38"/>
      <c r="AG19" s="115"/>
      <c r="AH19" s="164"/>
      <c r="AI19" s="8"/>
      <c r="AJ19" s="10"/>
      <c r="AK19" s="8"/>
      <c r="AL19" s="41"/>
      <c r="AU19" s="9"/>
      <c r="AV19" s="165">
        <f>_ResultsBatteryWh</f>
        <v>3268.8888888888887</v>
      </c>
      <c r="AW19" s="165"/>
      <c r="AX19" s="165"/>
      <c r="AY19" s="152" t="s">
        <v>12</v>
      </c>
      <c r="AZ19" s="152"/>
      <c r="BA19" s="152"/>
      <c r="BB19" s="10"/>
      <c r="BH19" s="27"/>
      <c r="BL19" s="9"/>
      <c r="BM19" s="8"/>
      <c r="BN19" s="8"/>
      <c r="BO19" s="8"/>
      <c r="BP19" s="10"/>
      <c r="BR19" s="40"/>
      <c r="BT19" s="9"/>
      <c r="BU19" s="8"/>
      <c r="BV19" s="8"/>
      <c r="BW19" s="8"/>
      <c r="BX19" s="8"/>
      <c r="BY19" s="10"/>
      <c r="CA19" s="42"/>
      <c r="CC19" s="97" t="s">
        <v>7</v>
      </c>
      <c r="CD19" s="97">
        <v>10</v>
      </c>
    </row>
    <row r="20" spans="2:82" ht="15.75" customHeight="1" thickBot="1" x14ac:dyDescent="0.3">
      <c r="B20" s="9"/>
      <c r="C20" s="21"/>
      <c r="D20" s="21"/>
      <c r="E20" s="21"/>
      <c r="F20" s="21"/>
      <c r="G20" s="21"/>
      <c r="H20" s="21"/>
      <c r="I20" s="21"/>
      <c r="J20" s="10"/>
      <c r="Q20" s="8"/>
      <c r="T20" s="8"/>
      <c r="U20" s="8"/>
      <c r="AE20" s="8"/>
      <c r="AF20" s="9"/>
      <c r="AG20" s="8"/>
      <c r="AH20" s="164"/>
      <c r="AI20" s="8"/>
      <c r="AJ20" s="10"/>
      <c r="AK20" s="8"/>
      <c r="AL20" s="41"/>
      <c r="AU20" s="9"/>
      <c r="AV20" s="165"/>
      <c r="AW20" s="165"/>
      <c r="AX20" s="165"/>
      <c r="AY20" s="152"/>
      <c r="AZ20" s="152"/>
      <c r="BA20" s="152"/>
      <c r="BB20" s="10"/>
      <c r="BH20" s="27"/>
      <c r="BL20" s="11"/>
      <c r="BM20" s="12"/>
      <c r="BN20" s="12"/>
      <c r="BO20" s="12"/>
      <c r="BP20" s="13"/>
      <c r="BR20" s="40"/>
      <c r="BT20" s="9"/>
      <c r="BU20" s="22"/>
      <c r="BV20" s="22"/>
      <c r="BW20" s="22"/>
      <c r="BX20" s="22"/>
      <c r="BY20" s="10"/>
      <c r="CA20" s="42"/>
      <c r="CC20" s="97" t="s">
        <v>8</v>
      </c>
      <c r="CD20" s="97">
        <v>75</v>
      </c>
    </row>
    <row r="21" spans="2:82" ht="15.75" customHeight="1" thickBot="1" x14ac:dyDescent="0.3">
      <c r="B21" s="9"/>
      <c r="C21" s="21"/>
      <c r="D21" s="21"/>
      <c r="E21" s="21"/>
      <c r="F21" s="21"/>
      <c r="G21" s="21"/>
      <c r="H21" s="21"/>
      <c r="I21" s="21"/>
      <c r="J21" s="10"/>
      <c r="T21" s="82" t="s">
        <v>22</v>
      </c>
      <c r="U21" s="29"/>
      <c r="V21" s="30"/>
      <c r="AE21" s="8"/>
      <c r="AF21" s="38"/>
      <c r="AG21" s="115"/>
      <c r="AH21" s="164"/>
      <c r="AI21" s="8"/>
      <c r="AJ21" s="10"/>
      <c r="AK21" s="8"/>
      <c r="AL21" s="41"/>
      <c r="AU21" s="9"/>
      <c r="AV21" s="165"/>
      <c r="AW21" s="165"/>
      <c r="AX21" s="165"/>
      <c r="AY21" s="152"/>
      <c r="AZ21" s="152"/>
      <c r="BA21" s="152"/>
      <c r="BB21" s="10"/>
      <c r="BD21" s="28" t="s">
        <v>40</v>
      </c>
      <c r="BE21" s="30"/>
      <c r="BH21" s="27"/>
      <c r="BR21" s="40"/>
      <c r="BT21" s="11"/>
      <c r="BU21" s="12"/>
      <c r="BV21" s="12"/>
      <c r="BW21" s="12"/>
      <c r="BX21" s="12"/>
      <c r="BY21" s="13"/>
      <c r="CA21" s="42"/>
      <c r="CC21" s="97" t="s">
        <v>9</v>
      </c>
      <c r="CD21" s="97">
        <v>100</v>
      </c>
    </row>
    <row r="22" spans="2:82" x14ac:dyDescent="0.25">
      <c r="B22" s="9"/>
      <c r="C22" s="21"/>
      <c r="D22" s="21"/>
      <c r="E22" s="21"/>
      <c r="F22" s="21"/>
      <c r="G22" s="21"/>
      <c r="H22" s="21"/>
      <c r="I22" s="21"/>
      <c r="J22" s="10"/>
      <c r="N22" s="25" t="s">
        <v>23</v>
      </c>
      <c r="T22" s="9"/>
      <c r="U22" s="8"/>
      <c r="V22" s="10"/>
      <c r="AE22" s="8"/>
      <c r="AF22" s="9"/>
      <c r="AG22" s="8"/>
      <c r="AH22" s="164"/>
      <c r="AI22" s="8"/>
      <c r="AJ22" s="10"/>
      <c r="AK22" s="8"/>
      <c r="AL22" s="41"/>
      <c r="AU22" s="9"/>
      <c r="AV22" s="65"/>
      <c r="AW22" s="65"/>
      <c r="AX22" s="65"/>
      <c r="AY22" s="65"/>
      <c r="AZ22" s="65"/>
      <c r="BA22" s="65"/>
      <c r="BB22" s="10"/>
      <c r="BD22" s="9"/>
      <c r="BE22" s="10"/>
      <c r="BH22" s="27"/>
      <c r="BR22" s="40"/>
      <c r="CA22" s="42"/>
      <c r="CC22" s="97" t="s">
        <v>0</v>
      </c>
      <c r="CD22" s="97">
        <v>6</v>
      </c>
    </row>
    <row r="23" spans="2:82" ht="15.75" thickBot="1" x14ac:dyDescent="0.3">
      <c r="B23" s="11"/>
      <c r="C23" s="12"/>
      <c r="D23" s="12"/>
      <c r="E23" s="12"/>
      <c r="F23" s="12"/>
      <c r="G23" s="12"/>
      <c r="H23" s="12"/>
      <c r="I23" s="12"/>
      <c r="J23" s="13"/>
      <c r="N23" s="5" t="s">
        <v>24</v>
      </c>
      <c r="T23" s="9"/>
      <c r="U23" s="8"/>
      <c r="V23" s="10"/>
      <c r="AE23" s="8"/>
      <c r="AF23" s="9"/>
      <c r="AG23" s="8"/>
      <c r="AH23" s="164"/>
      <c r="AI23" s="8"/>
      <c r="AJ23" s="10"/>
      <c r="AK23" s="8"/>
      <c r="AL23" s="41"/>
      <c r="AU23" s="9"/>
      <c r="AV23" s="155">
        <f>_BatteryVoltage</f>
        <v>12</v>
      </c>
      <c r="AW23" s="155"/>
      <c r="AX23" s="155"/>
      <c r="AY23" s="156" t="s">
        <v>13</v>
      </c>
      <c r="AZ23" s="156"/>
      <c r="BA23" s="156"/>
      <c r="BB23" s="10"/>
      <c r="BD23" s="11"/>
      <c r="BE23" s="13"/>
      <c r="BH23" s="27"/>
      <c r="BR23" s="40"/>
      <c r="CA23" s="42"/>
      <c r="CC23" s="97" t="s">
        <v>1</v>
      </c>
      <c r="CD23" s="97">
        <v>1000</v>
      </c>
    </row>
    <row r="24" spans="2:82" ht="15.75" thickBot="1" x14ac:dyDescent="0.3">
      <c r="N24" s="25" t="s">
        <v>25</v>
      </c>
      <c r="Q24" s="26"/>
      <c r="T24" s="11"/>
      <c r="U24" s="12"/>
      <c r="V24" s="13"/>
      <c r="AE24" s="8"/>
      <c r="AF24" s="9"/>
      <c r="AG24" s="8"/>
      <c r="AH24" s="164"/>
      <c r="AI24" s="8"/>
      <c r="AJ24" s="10"/>
      <c r="AK24" s="8"/>
      <c r="AL24" s="41"/>
      <c r="AU24" s="9"/>
      <c r="AV24" s="155"/>
      <c r="AW24" s="155"/>
      <c r="AX24" s="155"/>
      <c r="AY24" s="156"/>
      <c r="AZ24" s="156"/>
      <c r="BA24" s="156"/>
      <c r="BB24" s="10"/>
      <c r="BH24" s="27"/>
      <c r="BR24" s="40"/>
      <c r="CA24" s="42"/>
    </row>
    <row r="25" spans="2:82" x14ac:dyDescent="0.25">
      <c r="N25" s="24" t="s">
        <v>26</v>
      </c>
      <c r="AF25" s="9"/>
      <c r="AH25" s="164"/>
      <c r="AI25" s="8"/>
      <c r="AJ25" s="10"/>
      <c r="AU25" s="9"/>
      <c r="AV25" s="155"/>
      <c r="AW25" s="155"/>
      <c r="AX25" s="155"/>
      <c r="AY25" s="156"/>
      <c r="AZ25" s="156"/>
      <c r="BA25" s="156"/>
      <c r="BB25" s="10"/>
      <c r="BH25" s="27"/>
      <c r="BR25" s="40"/>
      <c r="CA25" s="42"/>
    </row>
    <row r="26" spans="2:82" x14ac:dyDescent="0.25">
      <c r="AF26" s="9"/>
      <c r="AH26" s="164"/>
      <c r="AI26" s="8"/>
      <c r="AJ26" s="10"/>
      <c r="AU26" s="9"/>
      <c r="AV26" s="65"/>
      <c r="AW26" s="65"/>
      <c r="AX26" s="65"/>
      <c r="AY26" s="65"/>
      <c r="AZ26" s="65"/>
      <c r="BA26" s="65"/>
      <c r="BB26" s="10"/>
      <c r="BH26" s="27"/>
      <c r="BR26" s="40"/>
      <c r="CA26" s="42"/>
    </row>
    <row r="27" spans="2:82" ht="15.75" thickBot="1" x14ac:dyDescent="0.3">
      <c r="N27" s="25" t="s">
        <v>55</v>
      </c>
      <c r="T27" s="8"/>
      <c r="U27" s="8"/>
      <c r="AF27" s="38"/>
      <c r="AG27" s="115"/>
      <c r="AH27" s="164"/>
      <c r="AI27" s="102">
        <f>ROUNDUP(_InverterMaxAmps,-1)</f>
        <v>110</v>
      </c>
      <c r="AJ27" s="103" t="s">
        <v>66</v>
      </c>
      <c r="AU27" s="11"/>
      <c r="AV27" s="12"/>
      <c r="AW27" s="12"/>
      <c r="AX27" s="12"/>
      <c r="AY27" s="12"/>
      <c r="AZ27" s="12"/>
      <c r="BA27" s="12"/>
      <c r="BB27" s="13"/>
      <c r="BH27" s="27"/>
      <c r="BR27" s="40"/>
      <c r="CA27" s="42"/>
    </row>
    <row r="28" spans="2:82" ht="15.75" thickBot="1" x14ac:dyDescent="0.3">
      <c r="T28" s="82" t="s">
        <v>54</v>
      </c>
      <c r="U28" s="29"/>
      <c r="V28" s="30"/>
      <c r="AD28" s="39"/>
      <c r="AF28" s="9"/>
      <c r="AH28" s="164"/>
      <c r="AI28" s="8"/>
      <c r="AJ28" s="10"/>
      <c r="BH28" s="27"/>
      <c r="BR28" s="40"/>
      <c r="CA28" s="42"/>
    </row>
    <row r="29" spans="2:82" x14ac:dyDescent="0.25">
      <c r="T29" s="9"/>
      <c r="U29" s="8"/>
      <c r="V29" s="10"/>
      <c r="AF29" s="9"/>
      <c r="AG29" s="8"/>
      <c r="AH29" s="8"/>
      <c r="AI29" s="8"/>
      <c r="AJ29" s="10"/>
      <c r="BH29" s="27"/>
      <c r="BR29" s="40"/>
      <c r="CA29" s="42"/>
    </row>
    <row r="30" spans="2:82" ht="15.75" thickBot="1" x14ac:dyDescent="0.3">
      <c r="T30" s="9"/>
      <c r="U30" s="8"/>
      <c r="V30" s="10"/>
      <c r="AF30" s="159" t="s">
        <v>53</v>
      </c>
      <c r="AG30" s="160"/>
      <c r="AH30" s="160"/>
      <c r="AI30" s="160"/>
      <c r="AJ30" s="161"/>
      <c r="BH30" s="27"/>
      <c r="BR30" s="40"/>
      <c r="CA30" s="42"/>
    </row>
    <row r="31" spans="2:82" ht="15.75" thickBot="1" x14ac:dyDescent="0.3">
      <c r="T31" s="11"/>
      <c r="U31" s="12"/>
      <c r="V31" s="13"/>
      <c r="BH31" s="27"/>
      <c r="BR31" s="40"/>
      <c r="CA31" s="42"/>
    </row>
    <row r="32" spans="2:82" x14ac:dyDescent="0.25">
      <c r="BH32" s="27"/>
      <c r="BR32" s="40"/>
      <c r="CA32" s="42"/>
    </row>
    <row r="33" spans="60:79" x14ac:dyDescent="0.25">
      <c r="BH33" s="27"/>
      <c r="BR33" s="40"/>
      <c r="CA33" s="42"/>
    </row>
  </sheetData>
  <mergeCells count="12">
    <mergeCell ref="AF30:AJ30"/>
    <mergeCell ref="B2:E4"/>
    <mergeCell ref="F3:H4"/>
    <mergeCell ref="AH16:AH28"/>
    <mergeCell ref="AV19:AX21"/>
    <mergeCell ref="AY19:BA21"/>
    <mergeCell ref="BJ11:BL12"/>
    <mergeCell ref="BM11:BN12"/>
    <mergeCell ref="BJ9:BN10"/>
    <mergeCell ref="AV23:AX25"/>
    <mergeCell ref="AY23:BA25"/>
    <mergeCell ref="AV15:AY16"/>
  </mergeCells>
  <hyperlinks>
    <hyperlink ref="AP8" r:id="rId1" display="click here to go to StylePunk Solar" xr:uid="{A30DF7C5-632C-4643-8E70-0BCEF88D30A4}"/>
  </hyperlinks>
  <pageMargins left="0.7" right="0.7" top="0.75" bottom="0.75" header="0.3" footer="0.3"/>
  <pageSetup orientation="portrait" horizontalDpi="300" verticalDpi="300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2962A-2F42-47DF-A68C-2E55F60CE8D6}">
  <dimension ref="B1:I4"/>
  <sheetViews>
    <sheetView showGridLines="0" workbookViewId="0">
      <selection activeCell="N6" sqref="N6"/>
    </sheetView>
  </sheetViews>
  <sheetFormatPr defaultRowHeight="15" x14ac:dyDescent="0.25"/>
  <sheetData>
    <row r="1" spans="2:9" ht="33.75" customHeight="1" x14ac:dyDescent="0.25"/>
    <row r="2" spans="2:9" s="4" customFormat="1" ht="20.25" thickBot="1" x14ac:dyDescent="0.35">
      <c r="B2" s="4" t="s">
        <v>61</v>
      </c>
    </row>
    <row r="3" spans="2:9" s="90" customFormat="1" ht="36.75" thickTop="1" x14ac:dyDescent="0.55000000000000004">
      <c r="B3" s="129" t="s">
        <v>72</v>
      </c>
      <c r="C3" s="118"/>
      <c r="D3" s="118"/>
      <c r="E3" s="118"/>
      <c r="F3" s="118"/>
      <c r="G3" s="118"/>
      <c r="H3" s="118"/>
      <c r="I3" s="118"/>
    </row>
    <row r="4" spans="2:9" x14ac:dyDescent="0.25">
      <c r="B4" t="s">
        <v>60</v>
      </c>
    </row>
  </sheetData>
  <hyperlinks>
    <hyperlink ref="B3" r:id="rId1" display="click here to go to StylePunk Solar" xr:uid="{F3FE3899-BE88-431F-A095-D7F154418BA9}"/>
  </hyperlinks>
  <pageMargins left="0.7" right="0.7" top="0.75" bottom="0.75" header="0.3" footer="0.3"/>
  <pageSetup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18</vt:i4>
      </vt:variant>
    </vt:vector>
  </HeadingPairs>
  <TitlesOfParts>
    <vt:vector size="21" baseType="lpstr">
      <vt:lpstr>Calculate</vt:lpstr>
      <vt:lpstr>Wiring Diagram</vt:lpstr>
      <vt:lpstr>Batteries</vt:lpstr>
      <vt:lpstr>_availableWh</vt:lpstr>
      <vt:lpstr>_BatteryEfficiency</vt:lpstr>
      <vt:lpstr>_BatteryVoltage</vt:lpstr>
      <vt:lpstr>_CellAh</vt:lpstr>
      <vt:lpstr>_DailyWattsConsumption</vt:lpstr>
      <vt:lpstr>_DailyWattsConsuption</vt:lpstr>
      <vt:lpstr>_DaysAutonomy</vt:lpstr>
      <vt:lpstr>_InverterEfficiency</vt:lpstr>
      <vt:lpstr>_InverterMaxAmps</vt:lpstr>
      <vt:lpstr>_InverterWatts</vt:lpstr>
      <vt:lpstr>_MPPTcontrollerAmps</vt:lpstr>
      <vt:lpstr>_PanelsRoundedUpWatts</vt:lpstr>
      <vt:lpstr>_PeakLoad</vt:lpstr>
      <vt:lpstr>_ResultsBatteryAh</vt:lpstr>
      <vt:lpstr>_ResultsBatteryWh</vt:lpstr>
      <vt:lpstr>_ResultsInverterW</vt:lpstr>
      <vt:lpstr>_ResultsSolarPanelWatts</vt:lpstr>
      <vt:lpstr>_SunHoursPerDay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Benny Sutton</dc:creator>
  <cp:lastModifiedBy>Benny Sutton</cp:lastModifiedBy>
  <dcterms:created xsi:type="dcterms:W3CDTF">2021-01-01T18:12:59Z</dcterms:created>
  <dcterms:modified xsi:type="dcterms:W3CDTF">2021-07-14T08:56:04Z</dcterms:modified>
</cp:coreProperties>
</file>